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marce\OneDrive\Área de Trabalho\02-Apoio-Tecnico-Administrativo-RN-PB\Arquivos-Originais\"/>
    </mc:Choice>
  </mc:AlternateContent>
  <bookViews>
    <workbookView xWindow="0" yWindow="0" windowWidth="24000" windowHeight="9435" tabRatio="673"/>
  </bookViews>
  <sheets>
    <sheet name="PFP1" sheetId="19" r:id="rId1"/>
    <sheet name="PFP2.1_FatorKa" sheetId="14" r:id="rId2"/>
    <sheet name="PFP2.2_FatorKb" sheetId="31" r:id="rId3"/>
    <sheet name="PFP3_FatorKc" sheetId="13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9" l="1"/>
  <c r="D21" i="19"/>
  <c r="D19" i="19"/>
  <c r="D18" i="19"/>
  <c r="D17" i="19"/>
  <c r="D16" i="19"/>
  <c r="D11" i="19"/>
  <c r="D10" i="19"/>
  <c r="D9" i="19"/>
  <c r="F6" i="31" l="1"/>
  <c r="F6" i="13" s="1"/>
  <c r="A6" i="14"/>
  <c r="A6" i="31" s="1"/>
  <c r="A6" i="13" s="1"/>
  <c r="H14" i="19" l="1"/>
  <c r="H13" i="19"/>
  <c r="H22" i="19"/>
  <c r="H12" i="19" l="1"/>
  <c r="F21" i="31" l="1"/>
  <c r="F25" i="31"/>
  <c r="F18" i="31"/>
  <c r="F23" i="31"/>
  <c r="F28" i="31"/>
  <c r="F16" i="31"/>
  <c r="F10" i="31"/>
  <c r="F26" i="31"/>
  <c r="F20" i="31"/>
  <c r="F13" i="31"/>
  <c r="F24" i="31"/>
  <c r="F11" i="31"/>
  <c r="F32" i="31"/>
  <c r="F31" i="31"/>
  <c r="F22" i="31"/>
  <c r="F30" i="31"/>
  <c r="F29" i="31"/>
  <c r="F14" i="31"/>
  <c r="F12" i="31"/>
  <c r="F17" i="31"/>
  <c r="F15" i="31"/>
  <c r="H19" i="19"/>
  <c r="H10" i="19" l="1"/>
  <c r="H18" i="19" l="1"/>
  <c r="H11" i="19"/>
  <c r="H21" i="19" l="1"/>
  <c r="H20" i="19" s="1"/>
  <c r="E27" i="31" l="1"/>
  <c r="F27" i="31" s="1"/>
  <c r="E19" i="31"/>
  <c r="F19" i="31" s="1"/>
  <c r="E9" i="31"/>
  <c r="F9" i="31" s="1"/>
  <c r="E27" i="14"/>
  <c r="E19" i="14"/>
  <c r="E9" i="14"/>
  <c r="E35" i="14" s="1"/>
  <c r="E35" i="31" l="1"/>
  <c r="F35" i="31" s="1"/>
  <c r="E34" i="31"/>
  <c r="F34" i="31" s="1"/>
  <c r="E34" i="14"/>
  <c r="E33" i="14" s="1"/>
  <c r="E36" i="14" s="1"/>
  <c r="E33" i="31" l="1"/>
  <c r="F33" i="31" s="1"/>
  <c r="E36" i="31" l="1"/>
  <c r="F36" i="31" s="1"/>
  <c r="H9" i="19" l="1"/>
  <c r="H8" i="19" s="1"/>
  <c r="F10" i="14" l="1"/>
  <c r="F14" i="14"/>
  <c r="F30" i="14"/>
  <c r="F28" i="14"/>
  <c r="F24" i="14"/>
  <c r="F21" i="14"/>
  <c r="F29" i="14"/>
  <c r="F35" i="14"/>
  <c r="F32" i="14"/>
  <c r="F25" i="14"/>
  <c r="F18" i="14"/>
  <c r="F15" i="14"/>
  <c r="F36" i="14"/>
  <c r="F31" i="14"/>
  <c r="F27" i="14"/>
  <c r="F22" i="14"/>
  <c r="F18" i="13"/>
  <c r="F13" i="14"/>
  <c r="F11" i="14"/>
  <c r="F19" i="14"/>
  <c r="F26" i="14"/>
  <c r="F17" i="13"/>
  <c r="F12" i="14"/>
  <c r="F33" i="14"/>
  <c r="F20" i="14"/>
  <c r="F16" i="13"/>
  <c r="F34" i="14"/>
  <c r="F17" i="14"/>
  <c r="F16" i="14"/>
  <c r="F9" i="14"/>
  <c r="F23" i="14"/>
  <c r="E15" i="13"/>
  <c r="D10" i="13"/>
  <c r="F15" i="13" l="1"/>
  <c r="A32" i="13"/>
  <c r="E10" i="13" l="1"/>
  <c r="E37" i="31" s="1"/>
  <c r="G14" i="19" l="1"/>
  <c r="F14" i="19" s="1"/>
  <c r="I14" i="19" s="1"/>
  <c r="G13" i="19"/>
  <c r="F13" i="19" s="1"/>
  <c r="I13" i="19" s="1"/>
  <c r="E19" i="13"/>
  <c r="G16" i="19" s="1"/>
  <c r="E37" i="14"/>
  <c r="G17" i="19" l="1"/>
  <c r="F17" i="19" s="1"/>
  <c r="G21" i="19"/>
  <c r="F21" i="19" s="1"/>
  <c r="I12" i="19"/>
  <c r="G18" i="19"/>
  <c r="F18" i="19" s="1"/>
  <c r="G22" i="19"/>
  <c r="F22" i="19" s="1"/>
  <c r="I22" i="19" s="1"/>
  <c r="G19" i="19"/>
  <c r="F19" i="19" s="1"/>
  <c r="I19" i="19" s="1"/>
  <c r="G11" i="19"/>
  <c r="G10" i="19"/>
  <c r="F10" i="19" s="1"/>
  <c r="I10" i="19" s="1"/>
  <c r="G9" i="19"/>
  <c r="F9" i="19" s="1"/>
  <c r="F16" i="19"/>
  <c r="H16" i="19"/>
  <c r="I18" i="19" l="1"/>
  <c r="F11" i="19"/>
  <c r="I21" i="19"/>
  <c r="I20" i="19" s="1"/>
  <c r="I16" i="19"/>
  <c r="I17" i="19"/>
  <c r="I15" i="19" l="1"/>
  <c r="I11" i="19"/>
  <c r="I9" i="19"/>
  <c r="H17" i="19"/>
  <c r="H15" i="19" s="1"/>
  <c r="F14" i="13" s="1"/>
  <c r="I8" i="19" l="1"/>
  <c r="F25" i="19" s="1"/>
  <c r="F23" i="19" l="1"/>
  <c r="F24" i="19" l="1"/>
  <c r="F10" i="13" l="1"/>
  <c r="F11" i="13"/>
  <c r="F12" i="13"/>
  <c r="F13" i="13"/>
</calcChain>
</file>

<file path=xl/comments1.xml><?xml version="1.0" encoding="utf-8"?>
<comments xmlns="http://schemas.openxmlformats.org/spreadsheetml/2006/main">
  <authors>
    <author>Emilio de Souza Santos</author>
    <author>marcelo silva</author>
  </authors>
  <commentList>
    <comment ref="D9" authorId="0" shapeId="0">
      <text>
        <r>
          <rPr>
            <b/>
            <sz val="9"/>
            <color indexed="81"/>
            <rFont val="Segoe UI"/>
            <family val="2"/>
          </rPr>
          <t>12 meses x
1 profissional</t>
        </r>
      </text>
    </comment>
    <comment ref="D10" authorId="0" shapeId="0">
      <text>
        <r>
          <rPr>
            <b/>
            <sz val="9"/>
            <color indexed="81"/>
            <rFont val="Segoe UI"/>
            <family val="2"/>
          </rPr>
          <t>12 meses x
3 profissionais</t>
        </r>
      </text>
    </comment>
    <comment ref="D11" authorId="0" shapeId="0">
      <text>
        <r>
          <rPr>
            <b/>
            <sz val="9"/>
            <color indexed="81"/>
            <rFont val="Segoe UI"/>
            <family val="2"/>
          </rPr>
          <t>12 meses x
6 profissionais</t>
        </r>
      </text>
    </comment>
    <comment ref="D13" authorId="0" shapeId="0">
      <text>
        <r>
          <rPr>
            <b/>
            <sz val="9"/>
            <color indexed="81"/>
            <rFont val="Segoe UI"/>
            <family val="2"/>
          </rPr>
          <t>12 meses x
1 profissional
considerando o Coordenador como sócio ou Autonomo</t>
        </r>
      </text>
    </comment>
    <comment ref="D14" authorId="0" shapeId="0">
      <text>
        <r>
          <rPr>
            <b/>
            <sz val="9"/>
            <color indexed="81"/>
            <rFont val="Segoe UI"/>
            <family val="2"/>
          </rPr>
          <t>12 meses x
1 profissional</t>
        </r>
      </text>
    </comment>
    <comment ref="D16" authorId="0" shapeId="0">
      <text>
        <r>
          <rPr>
            <b/>
            <sz val="9"/>
            <color indexed="81"/>
            <rFont val="Segoe UI"/>
            <family val="2"/>
          </rPr>
          <t>12 meses x
15 diarias/mês/homem x
11 profissionais</t>
        </r>
      </text>
    </comment>
    <comment ref="E16" authorId="1" shapeId="0">
      <text>
        <r>
          <rPr>
            <b/>
            <sz val="9"/>
            <color indexed="81"/>
            <rFont val="Segoe UI"/>
            <family val="2"/>
          </rPr>
          <t>Valor mantido sem alteração, contudo, compatível com o mercado.</t>
        </r>
      </text>
    </comment>
    <comment ref="D17" authorId="0" shapeId="0">
      <text>
        <r>
          <rPr>
            <b/>
            <sz val="9"/>
            <color indexed="81"/>
            <rFont val="Segoe UI"/>
            <family val="2"/>
          </rPr>
          <t>12 meses x
2 viagens/mês/homem x
1 profissional</t>
        </r>
      </text>
    </comment>
    <comment ref="E17" authorId="1" shapeId="0">
      <text>
        <r>
          <rPr>
            <b/>
            <sz val="9"/>
            <color indexed="81"/>
            <rFont val="Segoe UI"/>
            <family val="2"/>
          </rPr>
          <t xml:space="preserve">cotação DECOLAR em 15/07/2021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8" authorId="0" shapeId="0">
      <text>
        <r>
          <rPr>
            <b/>
            <sz val="9"/>
            <color indexed="81"/>
            <rFont val="Segoe UI"/>
            <family val="2"/>
          </rPr>
          <t>12 meses x
15 diarias/mês/veiculo x
3 veiculos</t>
        </r>
      </text>
    </comment>
    <comment ref="E18" authorId="1" shapeId="0">
      <text>
        <r>
          <rPr>
            <b/>
            <sz val="9"/>
            <color indexed="81"/>
            <rFont val="Segoe UI"/>
            <family val="2"/>
          </rPr>
          <t>Tabela consultiva da Codevasf atualizada de fev/2020 para abril/2021 por meio de índice da FGV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9" authorId="0" shapeId="0">
      <text>
        <r>
          <rPr>
            <b/>
            <sz val="9"/>
            <color indexed="81"/>
            <rFont val="Segoe UI"/>
            <family val="2"/>
          </rPr>
          <t>12 meses x
15 diarias/mês/veiculo x
2 veiculos</t>
        </r>
      </text>
    </comment>
    <comment ref="E19" authorId="1" shapeId="0">
      <text>
        <r>
          <rPr>
            <b/>
            <sz val="9"/>
            <color indexed="81"/>
            <rFont val="Segoe UI"/>
            <family val="2"/>
          </rPr>
          <t>Tabela consultiva da Codevasf atualizada de fev/2020 para abril/2021 por meio de índice da FGV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21" authorId="0" shapeId="0">
      <text>
        <r>
          <rPr>
            <b/>
            <sz val="9"/>
            <color indexed="81"/>
            <rFont val="Segoe UI"/>
            <family val="2"/>
          </rPr>
          <t>12 meses x
2 drive/mês
Pendrive contendo todos os relatórios e dados produzidos no mês</t>
        </r>
      </text>
    </comment>
    <comment ref="E21" authorId="1" shapeId="0">
      <text>
        <r>
          <rPr>
            <b/>
            <sz val="9"/>
            <color indexed="81"/>
            <rFont val="Segoe UI"/>
            <family val="2"/>
          </rPr>
          <t xml:space="preserve">Cotação ZOOM em 15/07/2021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22" authorId="0" shapeId="0">
      <text>
        <r>
          <rPr>
            <b/>
            <sz val="9"/>
            <color indexed="81"/>
            <rFont val="Segoe UI"/>
            <family val="2"/>
          </rPr>
          <t xml:space="preserve">12 meses x
12 relatorio/mês 
</t>
        </r>
      </text>
    </comment>
    <comment ref="E22" authorId="1" shapeId="0">
      <text>
        <r>
          <rPr>
            <b/>
            <sz val="9"/>
            <color indexed="81"/>
            <rFont val="Segoe UI"/>
            <family val="2"/>
          </rPr>
          <t>Tabela consultiva da Codevasf atualizada de fev/2020 para abril/2021 por meio de índice da FGV</t>
        </r>
      </text>
    </comment>
  </commentList>
</comments>
</file>

<file path=xl/sharedStrings.xml><?xml version="1.0" encoding="utf-8"?>
<sst xmlns="http://schemas.openxmlformats.org/spreadsheetml/2006/main" count="278" uniqueCount="172">
  <si>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</si>
  <si>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</si>
  <si>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</si>
  <si>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</si>
  <si>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</si>
  <si>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</si>
  <si>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</si>
  <si>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</si>
  <si>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</si>
  <si>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B1</t>
  </si>
  <si>
    <t>C</t>
  </si>
  <si>
    <t>A1</t>
  </si>
  <si>
    <t>A2</t>
  </si>
  <si>
    <t>A3</t>
  </si>
  <si>
    <t>A</t>
  </si>
  <si>
    <t>DISCRIMINAÇÃO</t>
  </si>
  <si>
    <t>VALORES</t>
  </si>
  <si>
    <t>%</t>
  </si>
  <si>
    <t>R$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</si>
  <si>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</si>
  <si>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Observação:</t>
  </si>
  <si>
    <t>1 - DISCRIMINAR OS TRIBUTOS QUE INCIDEM SOBRE OS CUSTOS DA PRESTAÇÃO DOS SERVIÇOS</t>
  </si>
  <si>
    <t>ENCARGOS SOCIAIS BÁSICOS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</si>
  <si>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</si>
  <si>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</si>
  <si>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</si>
  <si>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</si>
  <si>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</si>
  <si>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</si>
  <si>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</si>
  <si>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</si>
  <si>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</si>
  <si>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</si>
  <si>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</si>
  <si>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</si>
  <si>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</si>
  <si>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</si>
  <si>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</si>
  <si>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B</t>
  </si>
  <si>
    <t xml:space="preserve"> ENCARGOS SOCIAIS QUE RECEBEM INCIDÊNCIA DE "A"</t>
  </si>
  <si>
    <t xml:space="preserve">13º Salário  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</si>
  <si>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</si>
  <si>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</si>
  <si>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</si>
  <si>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</si>
  <si>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</si>
  <si>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</si>
  <si>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</si>
  <si>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</si>
  <si>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</si>
  <si>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</si>
  <si>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</si>
  <si>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Cod.</t>
  </si>
  <si>
    <t>Uni</t>
  </si>
  <si>
    <t>Qde</t>
  </si>
  <si>
    <t>Diárias e Passagens</t>
  </si>
  <si>
    <t>V1</t>
  </si>
  <si>
    <t>Diárias</t>
  </si>
  <si>
    <t>MO</t>
  </si>
  <si>
    <t>DP</t>
  </si>
  <si>
    <t>dia</t>
  </si>
  <si>
    <t>FatorK</t>
  </si>
  <si>
    <t>Categoria / Insumo</t>
  </si>
  <si>
    <t>DESPESAS FISCAIS</t>
  </si>
  <si>
    <t>ENCARGOS SOCIAIS</t>
  </si>
  <si>
    <t>K1</t>
  </si>
  <si>
    <t>ISS</t>
  </si>
  <si>
    <t>K2</t>
  </si>
  <si>
    <t>K4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</si>
  <si>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</si>
  <si>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</si>
  <si>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</si>
  <si>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</si>
  <si>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>un</t>
  </si>
  <si>
    <t>mês</t>
  </si>
  <si>
    <t>TOTAL DA PROPOSTA</t>
  </si>
  <si>
    <t xml:space="preserve">     K4' = { [ 1 / ( 1 - K4) ] - 1 } x 100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</si>
  <si>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</si>
  <si>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</si>
  <si>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TAXA DE RESSARCIMENTO DE DESPESAS E ENCARGOS SOBRE M.O.</t>
  </si>
  <si>
    <t>TOTAL DOS CUSTOS DIRETOS</t>
  </si>
  <si>
    <t>QUALIFICAÇÃO</t>
  </si>
  <si>
    <t>CUD</t>
  </si>
  <si>
    <t>PU</t>
  </si>
  <si>
    <t>CT</t>
  </si>
  <si>
    <t>PT</t>
  </si>
  <si>
    <t>K2 - Incide sobre o Custo Total (CT) da Mão de Obra (MO)</t>
  </si>
  <si>
    <t>Uni - unidade de medição do insumo;</t>
  </si>
  <si>
    <t>CT - Custo Total (sem encargos, taxas e impostos) - CT = Qde x CUD</t>
  </si>
  <si>
    <t>PU - Preço Unitário (incluído encargos, taxas e impostos) - PU = CUD x FatorK</t>
  </si>
  <si>
    <t>PT - Preço Total (incluído encargos, taxas e impostos) - PT = Qde x PU</t>
  </si>
  <si>
    <t>Auxilio Enfermidade</t>
  </si>
  <si>
    <t>Licença Paternidade</t>
  </si>
  <si>
    <t>Faltas Justificadas</t>
  </si>
  <si>
    <t>Auxílio Acidente de Trabalho</t>
  </si>
  <si>
    <t>Férias Gozadas</t>
  </si>
  <si>
    <t>Salário Maternidade</t>
  </si>
  <si>
    <t>B2</t>
  </si>
  <si>
    <t>B3</t>
  </si>
  <si>
    <t>B4</t>
  </si>
  <si>
    <t>B5</t>
  </si>
  <si>
    <t>B6</t>
  </si>
  <si>
    <t>B7</t>
  </si>
  <si>
    <t>Reincidência de "A" sobre Aviso Prévio Trabalhado e reincidência do FGTS sobre aviso prévio indenizado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</si>
  <si>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</si>
  <si>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</si>
  <si>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</si>
  <si>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</si>
  <si>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</si>
  <si>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</si>
  <si>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>% preço</t>
  </si>
  <si>
    <t>% custo</t>
  </si>
  <si>
    <r>
      <t>K' (%)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</si>
  <si>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K (%)</t>
    </r>
    <r>
      <rPr>
        <b/>
        <vertAlign val="superscript"/>
        <sz val="8"/>
        <rFont val="Arial"/>
        <family val="2"/>
      </rPr>
      <t>3</t>
    </r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</si>
  <si>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SEM VÍNCULO PERMANENTE</t>
    </r>
  </si>
  <si>
    <t xml:space="preserve">4 - AS DESPESAS FISCAIS (K4) INCIDEM SOBRE O TOTAL DA FATURA E NÃO SOBRE OS CUSTOS INCORRIDOS, </t>
  </si>
  <si>
    <t>PIS - aliquota efetiva com percentual-desconto de 20%</t>
  </si>
  <si>
    <t>COFINS - aliquota efetiva com percentual-desconto de 20%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</si>
  <si>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COM VÍNCULO PERMANENTE</t>
    </r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</si>
  <si>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</si>
  <si>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Passagens Aéreas (ida e volta)</t>
  </si>
  <si>
    <t>TOTAL DOS ENCARGOS E DISPESAS DIVERSAS</t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</si>
  <si>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</si>
  <si>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</si>
  <si>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</si>
  <si>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FatorK - Taxa de Ressarcimento de Despesas e Encargos (detalhar composição nas Planilhas "FCON2.1", "FCON2.2", "FCON3")</t>
  </si>
  <si>
    <t>CODEVASF (SEDE)</t>
  </si>
  <si>
    <t>CONTRATANTE:</t>
  </si>
  <si>
    <t>Depósito Rescisão Sem Justa Causa</t>
  </si>
  <si>
    <t>TAXA RESSARCIMENTO DE DESPESAS SOBRE CUSTOS DIVERSOS</t>
  </si>
  <si>
    <t>Outras despesas que afetam o custo de produção como treinamento, biblioteca, programa de qualidade, programa de benefícios, auditoria interna e externa</t>
  </si>
  <si>
    <t>Pendrive 16GB</t>
  </si>
  <si>
    <t>PFP-1</t>
  </si>
  <si>
    <t>PFP-2.1</t>
  </si>
  <si>
    <t>PFP-2.2</t>
  </si>
  <si>
    <t>PFP-3</t>
  </si>
  <si>
    <t>V2</t>
  </si>
  <si>
    <t>Tecnico Junior</t>
  </si>
  <si>
    <t>Engenheiro Junior</t>
  </si>
  <si>
    <t>B10</t>
  </si>
  <si>
    <t>Equipamentos e Materiais</t>
  </si>
  <si>
    <t>Kc</t>
  </si>
  <si>
    <t>Ka</t>
  </si>
  <si>
    <t>Kb</t>
  </si>
  <si>
    <t>Kc - Taxa de Ressarcimento de Despesas sobre Custos Diversos (incide sobre os Insumos Codigo DP e EQ)</t>
  </si>
  <si>
    <t>Ka = (1 + K1 + K2) x (1 + K3) x (1 + K4)</t>
  </si>
  <si>
    <t>Kb = (1 + K1 + K2) x (1 + K3) x (1 + K4)</t>
  </si>
  <si>
    <t>Despesas fixas e variaveis com patrimônio, aluguéis, comunicação, manutenção e transporte não diretamente relacionados com o custo direto dos serviços</t>
  </si>
  <si>
    <t>EM</t>
  </si>
  <si>
    <t>M1</t>
  </si>
  <si>
    <t>M2</t>
  </si>
  <si>
    <t>Relatório Mensal</t>
  </si>
  <si>
    <t>Ka - Taxa de Ressarcimento de Despesas e Encargos sobre a Mão de Obra COM VINCULO (incide apenas no Insumo Codigo M.O.)</t>
  </si>
  <si>
    <t>Kb - Taxa de Ressarcimento de Despesas e Encargos sobre a Mão de Obra SEM VINCULO (incide apenas no Insumo Codigo M.O.)</t>
  </si>
  <si>
    <t>Kc = (1 + K3) x (1 + K4)</t>
  </si>
  <si>
    <t>DESPESAS FISCAIS E CUSTOS DIVERSOS: Kc</t>
  </si>
  <si>
    <t>DETALHAMENTO DOS ENCARGOS SOCIAIS: Kb</t>
  </si>
  <si>
    <t>DETALHAMENTO DOS ENCARGOS SOCIAIS: Ka</t>
  </si>
  <si>
    <t>Mão de Obra com Vínculo</t>
  </si>
  <si>
    <t>Mão de Obra sem Vínculo</t>
  </si>
  <si>
    <t>Engenheiro Pleno (Coordenador)</t>
  </si>
  <si>
    <t>K3 - Incide sobre o Custo Total (CT) Mão de Obra com encargos (MO x Ka ou Kb), demais Custos (DP e EQ), e Custos da Administração Central (K2)</t>
  </si>
  <si>
    <t>K4 -  Incide sobre o Custo Total (CT) Mão de Obra com encargos (MO x Ka ou Kb), demais Custos (DP e EQ), e Custos da Administração Central (K2) e Lucro (K3)</t>
  </si>
  <si>
    <r>
      <t xml:space="preserve">Aluguel Sedan 1.6 flex 16V </t>
    </r>
    <r>
      <rPr>
        <sz val="6"/>
        <rFont val="Arial"/>
        <family val="2"/>
      </rPr>
      <t>(Siena ou superior)</t>
    </r>
  </si>
  <si>
    <r>
      <t>Aluguel Caminhonete 4x4 2.8 Diesel</t>
    </r>
    <r>
      <rPr>
        <sz val="6"/>
        <rFont val="Arial"/>
        <family val="2"/>
      </rPr>
      <t xml:space="preserve"> (Hilux ou Superior)</t>
    </r>
  </si>
  <si>
    <t>Engenheiro Medio (Supervisor)</t>
  </si>
  <si>
    <t>P8066</t>
  </si>
  <si>
    <t>P8065</t>
  </si>
  <si>
    <t>P8067</t>
  </si>
  <si>
    <t>Auxiliar Administrativo - Secretario</t>
  </si>
  <si>
    <t>BASE: 07/2021                SINAPI 05/2021                           SICRO: 01/2021                       CODEVASF 04/2021</t>
  </si>
  <si>
    <t>PRESTAÇÃO DE SERVIÇO CONTINUADA PARA APOIO TÉCNICO-ADMINISTRATIVO NA GESTÃO DE CONTRATOS E CONVÊNIOS NA ÁREA DE ATUAÇÃO DA SEDE DA CODEVASF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</si>
</sst>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_);[Red]&quot;(R$ &quot;#,##0\)"/>
    <numFmt numFmtId="165" formatCode="&quot;R$&quot;\ #,##0.00"/>
    <numFmt numFmtId="166" formatCode="0.0000"/>
  </numFmts>
  <fonts count="21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b/>
      <sz val="9"/>
      <color indexed="81"/>
      <name val="Segoe UI"/>
      <family val="2"/>
    </font>
    <font>
      <sz val="6"/>
      <name val="Arial"/>
      <family val="2"/>
    </font>
    <font>
      <sz val="9"/>
      <color indexed="81"/>
      <name val="Segoe UI"/>
      <family val="2"/>
    </font>
    <font>
      <b/>
      <sz val="8"/>
      <color theme="0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0" fontId="11" fillId="0" borderId="0" applyFill="0" applyBorder="0" applyAlignment="0" applyProtection="0"/>
  </cellStyleXfs>
  <cellXfs count="325">
    <xf numFmtId="0" fontId="0" fillId="0" borderId="0" xfId="0"/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2" applyFont="1" applyBorder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0" fontId="1" fillId="0" borderId="2" xfId="3" applyNumberFormat="1" applyFont="1" applyFill="1" applyBorder="1" applyAlignment="1" applyProtection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10" fontId="1" fillId="0" borderId="1" xfId="3" applyNumberFormat="1" applyFont="1" applyFill="1" applyBorder="1" applyAlignment="1" applyProtection="1">
      <alignment horizontal="center" vertical="center"/>
    </xf>
    <xf numFmtId="10" fontId="1" fillId="0" borderId="2" xfId="2" applyNumberFormat="1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4" fontId="5" fillId="0" borderId="0" xfId="0" applyNumberFormat="1" applyFont="1" applyAlignment="1">
      <alignment horizontal="center"/>
    </xf>
    <xf numFmtId="4" fontId="6" fillId="0" borderId="0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horizontal="center" vertical="center"/>
    </xf>
    <xf numFmtId="4" fontId="7" fillId="0" borderId="0" xfId="2" applyNumberFormat="1" applyFont="1" applyBorder="1" applyAlignment="1">
      <alignment horizontal="center" vertical="center"/>
    </xf>
    <xf numFmtId="49" fontId="6" fillId="4" borderId="15" xfId="2" applyNumberFormat="1" applyFont="1" applyFill="1" applyBorder="1" applyAlignment="1">
      <alignment horizontal="center" vertical="center" wrapText="1"/>
    </xf>
    <xf numFmtId="49" fontId="6" fillId="4" borderId="27" xfId="2" applyNumberFormat="1" applyFont="1" applyFill="1" applyBorder="1" applyAlignment="1">
      <alignment horizontal="center" vertical="center" wrapText="1"/>
    </xf>
    <xf numFmtId="0" fontId="6" fillId="4" borderId="27" xfId="2" applyFont="1" applyFill="1" applyBorder="1" applyAlignment="1">
      <alignment horizontal="center" vertical="center"/>
    </xf>
    <xf numFmtId="0" fontId="6" fillId="4" borderId="23" xfId="2" applyFont="1" applyFill="1" applyBorder="1" applyAlignment="1">
      <alignment horizontal="center" vertical="center"/>
    </xf>
    <xf numFmtId="0" fontId="6" fillId="4" borderId="15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 wrapText="1"/>
    </xf>
    <xf numFmtId="4" fontId="6" fillId="3" borderId="15" xfId="2" applyNumberFormat="1" applyFont="1" applyFill="1" applyBorder="1" applyAlignment="1">
      <alignment horizontal="center" vertical="center"/>
    </xf>
    <xf numFmtId="0" fontId="1" fillId="0" borderId="15" xfId="2" applyNumberFormat="1" applyFont="1" applyBorder="1" applyAlignment="1">
      <alignment horizontal="center" vertical="center"/>
    </xf>
    <xf numFmtId="49" fontId="1" fillId="0" borderId="15" xfId="2" applyNumberFormat="1" applyFont="1" applyBorder="1" applyAlignment="1">
      <alignment horizontal="left" vertical="center"/>
    </xf>
    <xf numFmtId="49" fontId="1" fillId="0" borderId="28" xfId="2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/>
    </xf>
    <xf numFmtId="4" fontId="6" fillId="3" borderId="15" xfId="0" applyNumberFormat="1" applyFont="1" applyFill="1" applyBorder="1" applyAlignment="1">
      <alignment horizontal="center" vertical="center"/>
    </xf>
    <xf numFmtId="49" fontId="1" fillId="0" borderId="15" xfId="2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25" xfId="2" applyFont="1" applyBorder="1" applyAlignment="1">
      <alignment vertical="top"/>
    </xf>
    <xf numFmtId="0" fontId="1" fillId="0" borderId="24" xfId="2" applyFont="1" applyBorder="1" applyAlignment="1">
      <alignment vertical="top"/>
    </xf>
    <xf numFmtId="0" fontId="4" fillId="0" borderId="25" xfId="2" applyFont="1" applyBorder="1" applyAlignment="1">
      <alignment horizontal="left" vertical="top"/>
    </xf>
    <xf numFmtId="0" fontId="4" fillId="0" borderId="24" xfId="2" applyFont="1" applyBorder="1" applyAlignment="1">
      <alignment horizontal="left" vertical="top"/>
    </xf>
    <xf numFmtId="0" fontId="4" fillId="0" borderId="20" xfId="2" applyFont="1" applyBorder="1" applyAlignment="1">
      <alignment horizontal="left" vertical="top"/>
    </xf>
    <xf numFmtId="0" fontId="4" fillId="0" borderId="21" xfId="2" applyFont="1" applyBorder="1" applyAlignment="1">
      <alignment horizontal="left" vertical="top"/>
    </xf>
    <xf numFmtId="0" fontId="1" fillId="0" borderId="19" xfId="2" applyFont="1" applyBorder="1" applyAlignment="1">
      <alignment vertical="center"/>
    </xf>
    <xf numFmtId="0" fontId="1" fillId="0" borderId="20" xfId="2" applyFont="1" applyBorder="1" applyAlignment="1">
      <alignment vertical="center"/>
    </xf>
    <xf numFmtId="0" fontId="1" fillId="0" borderId="21" xfId="2" applyFont="1" applyBorder="1" applyAlignment="1">
      <alignment vertical="center"/>
    </xf>
    <xf numFmtId="49" fontId="6" fillId="3" borderId="22" xfId="2" applyNumberFormat="1" applyFont="1" applyFill="1" applyBorder="1" applyAlignment="1">
      <alignment vertical="center" wrapText="1"/>
    </xf>
    <xf numFmtId="49" fontId="6" fillId="3" borderId="26" xfId="2" applyNumberFormat="1" applyFont="1" applyFill="1" applyBorder="1" applyAlignment="1">
      <alignment vertical="center" wrapText="1"/>
    </xf>
    <xf numFmtId="49" fontId="6" fillId="3" borderId="16" xfId="2" applyNumberFormat="1" applyFont="1" applyFill="1" applyBorder="1" applyAlignment="1">
      <alignment vertical="center" wrapText="1"/>
    </xf>
    <xf numFmtId="49" fontId="6" fillId="3" borderId="22" xfId="2" applyNumberFormat="1" applyFont="1" applyFill="1" applyBorder="1" applyAlignment="1">
      <alignment vertical="center"/>
    </xf>
    <xf numFmtId="49" fontId="6" fillId="3" borderId="26" xfId="2" applyNumberFormat="1" applyFont="1" applyFill="1" applyBorder="1" applyAlignment="1">
      <alignment vertical="center"/>
    </xf>
    <xf numFmtId="49" fontId="6" fillId="3" borderId="16" xfId="2" applyNumberFormat="1" applyFont="1" applyFill="1" applyBorder="1" applyAlignment="1">
      <alignment vertical="center"/>
    </xf>
    <xf numFmtId="165" fontId="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4" fillId="0" borderId="23" xfId="2" applyFont="1" applyBorder="1" applyAlignment="1">
      <alignment horizontal="left" vertical="top"/>
    </xf>
    <xf numFmtId="0" fontId="4" fillId="0" borderId="19" xfId="2" applyFont="1" applyBorder="1" applyAlignment="1">
      <alignment horizontal="left" vertical="top"/>
    </xf>
    <xf numFmtId="0" fontId="1" fillId="0" borderId="6" xfId="2" applyFont="1" applyBorder="1" applyAlignment="1">
      <alignment vertical="center"/>
    </xf>
    <xf numFmtId="10" fontId="1" fillId="0" borderId="15" xfId="3" applyNumberFormat="1" applyFont="1" applyFill="1" applyBorder="1" applyAlignment="1" applyProtection="1">
      <alignment horizontal="center" vertical="center"/>
    </xf>
    <xf numFmtId="10" fontId="15" fillId="0" borderId="2" xfId="3" applyNumberFormat="1" applyFont="1" applyFill="1" applyBorder="1" applyAlignment="1" applyProtection="1">
      <alignment horizontal="center" vertical="center"/>
    </xf>
    <xf numFmtId="10" fontId="1" fillId="0" borderId="27" xfId="3" applyNumberFormat="1" applyFont="1" applyFill="1" applyBorder="1" applyAlignment="1" applyProtection="1">
      <alignment horizontal="center" vertical="center"/>
    </xf>
    <xf numFmtId="10" fontId="1" fillId="0" borderId="10" xfId="3" applyNumberFormat="1" applyFont="1" applyFill="1" applyBorder="1" applyAlignment="1" applyProtection="1">
      <alignment horizontal="center" vertical="center"/>
    </xf>
    <xf numFmtId="10" fontId="1" fillId="0" borderId="22" xfId="3" applyNumberFormat="1" applyFont="1" applyFill="1" applyBorder="1" applyAlignment="1" applyProtection="1">
      <alignment horizontal="center" vertical="center"/>
    </xf>
    <xf numFmtId="4" fontId="6" fillId="3" borderId="26" xfId="2" applyNumberFormat="1" applyFont="1" applyFill="1" applyBorder="1" applyAlignment="1">
      <alignment vertical="center"/>
    </xf>
    <xf numFmtId="0" fontId="2" fillId="0" borderId="17" xfId="0" applyFont="1" applyBorder="1"/>
    <xf numFmtId="0" fontId="2" fillId="0" borderId="0" xfId="0" applyFont="1" applyBorder="1"/>
    <xf numFmtId="0" fontId="2" fillId="0" borderId="18" xfId="0" applyFont="1" applyBorder="1"/>
    <xf numFmtId="0" fontId="1" fillId="0" borderId="19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21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49" fontId="6" fillId="3" borderId="15" xfId="2" applyNumberFormat="1" applyFont="1" applyFill="1" applyBorder="1" applyAlignment="1">
      <alignment horizontal="center" vertical="center"/>
    </xf>
    <xf numFmtId="10" fontId="6" fillId="3" borderId="30" xfId="2" applyNumberFormat="1" applyFont="1" applyFill="1" applyBorder="1" applyAlignment="1">
      <alignment horizontal="center" vertical="center"/>
    </xf>
    <xf numFmtId="10" fontId="6" fillId="3" borderId="8" xfId="2" applyNumberFormat="1" applyFont="1" applyFill="1" applyBorder="1" applyAlignment="1">
      <alignment horizontal="center" vertical="center"/>
    </xf>
    <xf numFmtId="10" fontId="6" fillId="3" borderId="7" xfId="2" applyNumberFormat="1" applyFont="1" applyFill="1" applyBorder="1" applyAlignment="1">
      <alignment horizontal="center" vertical="center"/>
    </xf>
    <xf numFmtId="10" fontId="6" fillId="3" borderId="1" xfId="3" applyNumberFormat="1" applyFont="1" applyFill="1" applyBorder="1" applyAlignment="1" applyProtection="1">
      <alignment horizontal="center" vertical="center"/>
    </xf>
    <xf numFmtId="10" fontId="6" fillId="3" borderId="15" xfId="3" applyNumberFormat="1" applyFont="1" applyFill="1" applyBorder="1" applyAlignment="1" applyProtection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10" fontId="6" fillId="3" borderId="4" xfId="2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10" fontId="13" fillId="3" borderId="2" xfId="0" applyNumberFormat="1" applyFont="1" applyFill="1" applyBorder="1" applyAlignment="1">
      <alignment horizontal="center" vertical="center"/>
    </xf>
    <xf numFmtId="10" fontId="6" fillId="3" borderId="2" xfId="2" applyNumberFormat="1" applyFont="1" applyFill="1" applyBorder="1" applyAlignment="1">
      <alignment horizontal="center" vertical="center"/>
    </xf>
    <xf numFmtId="10" fontId="6" fillId="3" borderId="2" xfId="3" applyNumberFormat="1" applyFont="1" applyFill="1" applyBorder="1" applyAlignment="1" applyProtection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9" fontId="6" fillId="4" borderId="47" xfId="2" applyNumberFormat="1" applyFont="1" applyFill="1" applyBorder="1" applyAlignment="1">
      <alignment horizontal="center" vertical="center" wrapText="1"/>
    </xf>
    <xf numFmtId="49" fontId="6" fillId="3" borderId="47" xfId="2" applyNumberFormat="1" applyFont="1" applyFill="1" applyBorder="1" applyAlignment="1">
      <alignment horizontal="center" vertical="center" wrapText="1"/>
    </xf>
    <xf numFmtId="0" fontId="1" fillId="0" borderId="47" xfId="2" applyNumberFormat="1" applyFont="1" applyBorder="1" applyAlignment="1">
      <alignment horizontal="center" vertical="center"/>
    </xf>
    <xf numFmtId="0" fontId="6" fillId="3" borderId="47" xfId="2" applyNumberFormat="1" applyFont="1" applyFill="1" applyBorder="1" applyAlignment="1">
      <alignment horizontal="center" vertical="center"/>
    </xf>
    <xf numFmtId="0" fontId="6" fillId="4" borderId="49" xfId="2" applyFont="1" applyFill="1" applyBorder="1" applyAlignment="1">
      <alignment horizontal="center" vertical="center"/>
    </xf>
    <xf numFmtId="4" fontId="6" fillId="3" borderId="50" xfId="2" applyNumberFormat="1" applyFont="1" applyFill="1" applyBorder="1" applyAlignment="1">
      <alignment horizontal="center" vertical="center"/>
    </xf>
    <xf numFmtId="4" fontId="1" fillId="0" borderId="49" xfId="2" applyNumberFormat="1" applyFont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1" fillId="0" borderId="48" xfId="2" applyFont="1" applyBorder="1" applyAlignment="1">
      <alignment horizontal="left" vertical="top"/>
    </xf>
    <xf numFmtId="0" fontId="1" fillId="2" borderId="59" xfId="0" applyFont="1" applyFill="1" applyBorder="1" applyAlignment="1">
      <alignment horizontal="left" vertical="top"/>
    </xf>
    <xf numFmtId="0" fontId="3" fillId="2" borderId="61" xfId="1" applyFont="1" applyFill="1" applyBorder="1" applyAlignment="1">
      <alignment horizontal="center" vertical="center"/>
    </xf>
    <xf numFmtId="0" fontId="1" fillId="0" borderId="66" xfId="2" applyFont="1" applyBorder="1" applyAlignment="1">
      <alignment horizontal="left" vertical="center"/>
    </xf>
    <xf numFmtId="0" fontId="1" fillId="0" borderId="67" xfId="2" applyFont="1" applyBorder="1" applyAlignment="1">
      <alignment horizontal="left" vertical="center"/>
    </xf>
    <xf numFmtId="0" fontId="6" fillId="4" borderId="71" xfId="0" applyFont="1" applyFill="1" applyBorder="1" applyAlignment="1">
      <alignment horizontal="center" vertical="center"/>
    </xf>
    <xf numFmtId="0" fontId="6" fillId="3" borderId="68" xfId="2" applyFont="1" applyFill="1" applyBorder="1" applyAlignment="1">
      <alignment horizontal="center" vertical="center"/>
    </xf>
    <xf numFmtId="4" fontId="6" fillId="3" borderId="72" xfId="2" applyNumberFormat="1" applyFont="1" applyFill="1" applyBorder="1" applyAlignment="1">
      <alignment horizontal="center" vertical="center"/>
    </xf>
    <xf numFmtId="0" fontId="1" fillId="0" borderId="73" xfId="2" applyFont="1" applyBorder="1" applyAlignment="1">
      <alignment horizontal="center" vertical="center"/>
    </xf>
    <xf numFmtId="4" fontId="1" fillId="0" borderId="72" xfId="2" applyNumberFormat="1" applyFont="1" applyBorder="1" applyAlignment="1">
      <alignment horizontal="center" vertical="center"/>
    </xf>
    <xf numFmtId="0" fontId="1" fillId="0" borderId="74" xfId="2" applyFont="1" applyBorder="1" applyAlignment="1">
      <alignment horizontal="center" vertical="center"/>
    </xf>
    <xf numFmtId="0" fontId="1" fillId="0" borderId="75" xfId="2" applyFont="1" applyBorder="1" applyAlignment="1">
      <alignment horizontal="center" vertical="center"/>
    </xf>
    <xf numFmtId="0" fontId="6" fillId="3" borderId="62" xfId="2" applyFont="1" applyFill="1" applyBorder="1" applyAlignment="1">
      <alignment horizontal="center" vertical="center"/>
    </xf>
    <xf numFmtId="0" fontId="1" fillId="0" borderId="76" xfId="2" applyFont="1" applyBorder="1" applyAlignment="1">
      <alignment horizontal="center" vertical="center"/>
    </xf>
    <xf numFmtId="0" fontId="6" fillId="3" borderId="77" xfId="2" applyFont="1" applyFill="1" applyBorder="1" applyAlignment="1">
      <alignment horizontal="center" vertical="center"/>
    </xf>
    <xf numFmtId="0" fontId="1" fillId="0" borderId="66" xfId="2" applyFont="1" applyBorder="1" applyAlignment="1">
      <alignment horizontal="center" vertical="center"/>
    </xf>
    <xf numFmtId="0" fontId="6" fillId="3" borderId="64" xfId="2" applyFont="1" applyFill="1" applyBorder="1" applyAlignment="1">
      <alignment horizontal="center" vertical="center"/>
    </xf>
    <xf numFmtId="0" fontId="6" fillId="3" borderId="45" xfId="2" applyNumberFormat="1" applyFont="1" applyFill="1" applyBorder="1" applyAlignment="1">
      <alignment horizontal="center" vertical="center"/>
    </xf>
    <xf numFmtId="0" fontId="6" fillId="4" borderId="51" xfId="2" applyNumberFormat="1" applyFont="1" applyFill="1" applyBorder="1" applyAlignment="1">
      <alignment horizontal="center" vertical="center"/>
    </xf>
    <xf numFmtId="4" fontId="6" fillId="4" borderId="72" xfId="2" applyNumberFormat="1" applyFont="1" applyFill="1" applyBorder="1" applyAlignment="1">
      <alignment horizontal="center" vertical="center"/>
    </xf>
    <xf numFmtId="0" fontId="1" fillId="0" borderId="51" xfId="2" applyFont="1" applyBorder="1" applyAlignment="1">
      <alignment vertical="top"/>
    </xf>
    <xf numFmtId="0" fontId="1" fillId="0" borderId="45" xfId="2" applyFont="1" applyBorder="1" applyAlignment="1">
      <alignment horizontal="left" vertical="top"/>
    </xf>
    <xf numFmtId="0" fontId="1" fillId="0" borderId="51" xfId="2" applyFont="1" applyBorder="1" applyAlignment="1">
      <alignment horizontal="left" vertical="top"/>
    </xf>
    <xf numFmtId="0" fontId="1" fillId="0" borderId="46" xfId="2" applyFont="1" applyBorder="1" applyAlignment="1">
      <alignment horizontal="left" vertical="top"/>
    </xf>
    <xf numFmtId="0" fontId="1" fillId="0" borderId="52" xfId="2" applyFont="1" applyBorder="1" applyAlignment="1">
      <alignment vertical="center"/>
    </xf>
    <xf numFmtId="0" fontId="1" fillId="0" borderId="53" xfId="2" applyFont="1" applyBorder="1" applyAlignment="1">
      <alignment vertical="center"/>
    </xf>
    <xf numFmtId="4" fontId="6" fillId="3" borderId="48" xfId="2" applyNumberFormat="1" applyFont="1" applyFill="1" applyBorder="1" applyAlignment="1">
      <alignment horizontal="center" vertical="center"/>
    </xf>
    <xf numFmtId="2" fontId="1" fillId="0" borderId="49" xfId="2" applyNumberFormat="1" applyFont="1" applyBorder="1" applyAlignment="1">
      <alignment horizontal="center" vertical="center"/>
    </xf>
    <xf numFmtId="4" fontId="1" fillId="0" borderId="49" xfId="0" applyNumberFormat="1" applyFont="1" applyBorder="1" applyAlignment="1">
      <alignment horizontal="center" vertical="center"/>
    </xf>
    <xf numFmtId="4" fontId="1" fillId="0" borderId="65" xfId="0" applyNumberFormat="1" applyFont="1" applyBorder="1" applyAlignment="1">
      <alignment horizontal="center" vertical="center"/>
    </xf>
    <xf numFmtId="4" fontId="6" fillId="3" borderId="65" xfId="2" applyNumberFormat="1" applyFont="1" applyFill="1" applyBorder="1" applyAlignment="1">
      <alignment horizontal="center" vertical="center"/>
    </xf>
    <xf numFmtId="4" fontId="1" fillId="0" borderId="50" xfId="0" applyNumberFormat="1" applyFont="1" applyBorder="1" applyAlignment="1">
      <alignment horizontal="center" vertical="center"/>
    </xf>
    <xf numFmtId="4" fontId="6" fillId="3" borderId="46" xfId="2" applyNumberFormat="1" applyFont="1" applyFill="1" applyBorder="1" applyAlignment="1">
      <alignment horizontal="center" vertical="center"/>
    </xf>
    <xf numFmtId="4" fontId="6" fillId="4" borderId="78" xfId="2" applyNumberFormat="1" applyFont="1" applyFill="1" applyBorder="1" applyAlignment="1">
      <alignment horizontal="center" vertical="center"/>
    </xf>
    <xf numFmtId="0" fontId="1" fillId="0" borderId="66" xfId="2" applyFont="1" applyBorder="1" applyAlignment="1">
      <alignment vertical="center"/>
    </xf>
    <xf numFmtId="0" fontId="1" fillId="0" borderId="67" xfId="2" applyFont="1" applyBorder="1" applyAlignment="1">
      <alignment vertical="center"/>
    </xf>
    <xf numFmtId="164" fontId="6" fillId="4" borderId="49" xfId="0" applyNumberFormat="1" applyFont="1" applyFill="1" applyBorder="1" applyAlignment="1">
      <alignment horizontal="center" vertical="center"/>
    </xf>
    <xf numFmtId="164" fontId="6" fillId="3" borderId="49" xfId="0" applyNumberFormat="1" applyFont="1" applyFill="1" applyBorder="1" applyAlignment="1">
      <alignment vertical="center"/>
    </xf>
    <xf numFmtId="4" fontId="6" fillId="3" borderId="79" xfId="2" applyNumberFormat="1" applyFont="1" applyFill="1" applyBorder="1" applyAlignment="1">
      <alignment horizontal="center" vertical="center"/>
    </xf>
    <xf numFmtId="0" fontId="8" fillId="0" borderId="80" xfId="0" applyNumberFormat="1" applyFont="1" applyBorder="1" applyAlignment="1">
      <alignment horizontal="center" vertical="center" wrapText="1"/>
    </xf>
    <xf numFmtId="4" fontId="1" fillId="0" borderId="81" xfId="2" applyNumberFormat="1" applyFont="1" applyBorder="1" applyAlignment="1">
      <alignment horizontal="center" vertical="center"/>
    </xf>
    <xf numFmtId="0" fontId="1" fillId="0" borderId="80" xfId="0" applyNumberFormat="1" applyFont="1" applyBorder="1" applyAlignment="1">
      <alignment horizontal="center" vertical="center" wrapText="1"/>
    </xf>
    <xf numFmtId="0" fontId="6" fillId="3" borderId="80" xfId="0" applyNumberFormat="1" applyFont="1" applyFill="1" applyBorder="1" applyAlignment="1">
      <alignment horizontal="center" vertical="center" wrapText="1"/>
    </xf>
    <xf numFmtId="4" fontId="6" fillId="3" borderId="81" xfId="2" applyNumberFormat="1" applyFont="1" applyFill="1" applyBorder="1" applyAlignment="1">
      <alignment horizontal="center" vertical="center"/>
    </xf>
    <xf numFmtId="0" fontId="6" fillId="3" borderId="80" xfId="2" applyNumberFormat="1" applyFont="1" applyFill="1" applyBorder="1" applyAlignment="1">
      <alignment horizontal="center" vertical="center"/>
    </xf>
    <xf numFmtId="0" fontId="1" fillId="0" borderId="80" xfId="2" applyNumberFormat="1" applyFont="1" applyBorder="1" applyAlignment="1">
      <alignment horizontal="center" vertical="center"/>
    </xf>
    <xf numFmtId="2" fontId="12" fillId="4" borderId="66" xfId="0" applyNumberFormat="1" applyFont="1" applyFill="1" applyBorder="1" applyAlignment="1">
      <alignment horizontal="center" vertical="center" wrapText="1"/>
    </xf>
    <xf numFmtId="4" fontId="6" fillId="4" borderId="67" xfId="2" applyNumberFormat="1" applyFont="1" applyFill="1" applyBorder="1" applyAlignment="1">
      <alignment horizontal="center" vertical="center"/>
    </xf>
    <xf numFmtId="0" fontId="4" fillId="0" borderId="51" xfId="2" applyFont="1" applyBorder="1" applyAlignment="1">
      <alignment horizontal="left" vertical="top"/>
    </xf>
    <xf numFmtId="4" fontId="4" fillId="0" borderId="48" xfId="2" applyNumberFormat="1" applyFont="1" applyBorder="1" applyAlignment="1">
      <alignment horizontal="left" vertical="top"/>
    </xf>
    <xf numFmtId="0" fontId="4" fillId="0" borderId="45" xfId="2" applyFont="1" applyBorder="1" applyAlignment="1">
      <alignment horizontal="center" vertical="top"/>
    </xf>
    <xf numFmtId="0" fontId="4" fillId="0" borderId="46" xfId="2" applyFont="1" applyBorder="1" applyAlignment="1">
      <alignment horizontal="left" vertical="top"/>
    </xf>
    <xf numFmtId="0" fontId="4" fillId="0" borderId="48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center"/>
    </xf>
    <xf numFmtId="0" fontId="1" fillId="0" borderId="46" xfId="2" applyFont="1" applyBorder="1" applyAlignment="1">
      <alignment vertical="center"/>
    </xf>
    <xf numFmtId="0" fontId="1" fillId="0" borderId="52" xfId="2" applyFont="1" applyBorder="1" applyAlignment="1">
      <alignment horizontal="center" vertical="center"/>
    </xf>
    <xf numFmtId="4" fontId="1" fillId="0" borderId="53" xfId="2" applyNumberFormat="1" applyFont="1" applyBorder="1" applyAlignment="1">
      <alignment vertical="center"/>
    </xf>
    <xf numFmtId="0" fontId="1" fillId="0" borderId="47" xfId="2" applyNumberFormat="1" applyFont="1" applyFill="1" applyBorder="1" applyAlignment="1">
      <alignment horizontal="center" vertical="center"/>
    </xf>
    <xf numFmtId="49" fontId="1" fillId="0" borderId="15" xfId="2" applyNumberFormat="1" applyFont="1" applyFill="1" applyBorder="1" applyAlignment="1">
      <alignment horizontal="left" vertical="center"/>
    </xf>
    <xf numFmtId="49" fontId="1" fillId="0" borderId="28" xfId="2" applyNumberFormat="1" applyFont="1" applyFill="1" applyBorder="1" applyAlignment="1">
      <alignment horizontal="center" vertical="center"/>
    </xf>
    <xf numFmtId="49" fontId="1" fillId="0" borderId="22" xfId="2" applyNumberFormat="1" applyFont="1" applyFill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84" xfId="2" applyNumberFormat="1" applyFont="1" applyBorder="1" applyAlignment="1">
      <alignment horizontal="center" vertical="center"/>
    </xf>
    <xf numFmtId="49" fontId="1" fillId="0" borderId="28" xfId="2" applyNumberFormat="1" applyFont="1" applyBorder="1" applyAlignment="1">
      <alignment horizontal="left" vertical="center"/>
    </xf>
    <xf numFmtId="4" fontId="1" fillId="0" borderId="15" xfId="2" applyNumberFormat="1" applyFont="1" applyBorder="1" applyAlignment="1">
      <alignment horizontal="center" vertical="center"/>
    </xf>
    <xf numFmtId="0" fontId="1" fillId="0" borderId="21" xfId="2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" fontId="1" fillId="5" borderId="19" xfId="0" applyNumberFormat="1" applyFont="1" applyFill="1" applyBorder="1" applyAlignment="1">
      <alignment horizontal="center" vertical="center"/>
    </xf>
    <xf numFmtId="4" fontId="1" fillId="5" borderId="15" xfId="0" applyNumberFormat="1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4" fontId="6" fillId="5" borderId="26" xfId="2" applyNumberFormat="1" applyFont="1" applyFill="1" applyBorder="1" applyAlignment="1">
      <alignment vertical="center"/>
    </xf>
    <xf numFmtId="0" fontId="1" fillId="5" borderId="47" xfId="2" applyNumberFormat="1" applyFont="1" applyFill="1" applyBorder="1" applyAlignment="1">
      <alignment horizontal="center" vertical="center"/>
    </xf>
    <xf numFmtId="49" fontId="6" fillId="3" borderId="47" xfId="2" applyNumberFormat="1" applyFont="1" applyFill="1" applyBorder="1" applyAlignment="1">
      <alignment horizontal="left" vertical="center"/>
    </xf>
    <xf numFmtId="49" fontId="6" fillId="3" borderId="15" xfId="2" applyNumberFormat="1" applyFont="1" applyFill="1" applyBorder="1" applyAlignment="1">
      <alignment horizontal="left" vertical="center"/>
    </xf>
    <xf numFmtId="165" fontId="5" fillId="3" borderId="15" xfId="0" applyNumberFormat="1" applyFont="1" applyFill="1" applyBorder="1" applyAlignment="1">
      <alignment horizontal="right" vertical="center"/>
    </xf>
    <xf numFmtId="165" fontId="5" fillId="3" borderId="49" xfId="0" applyNumberFormat="1" applyFont="1" applyFill="1" applyBorder="1" applyAlignment="1">
      <alignment horizontal="right" vertical="center"/>
    </xf>
    <xf numFmtId="165" fontId="5" fillId="3" borderId="22" xfId="0" applyNumberFormat="1" applyFont="1" applyFill="1" applyBorder="1" applyAlignment="1">
      <alignment horizontal="right" vertical="center"/>
    </xf>
    <xf numFmtId="165" fontId="5" fillId="3" borderId="26" xfId="0" applyNumberFormat="1" applyFont="1" applyFill="1" applyBorder="1" applyAlignment="1">
      <alignment horizontal="right" vertical="center"/>
    </xf>
    <xf numFmtId="165" fontId="5" fillId="3" borderId="50" xfId="0" applyNumberFormat="1" applyFont="1" applyFill="1" applyBorder="1" applyAlignment="1">
      <alignment horizontal="right" vertical="center"/>
    </xf>
    <xf numFmtId="0" fontId="4" fillId="0" borderId="45" xfId="2" applyFont="1" applyBorder="1" applyAlignment="1">
      <alignment horizontal="left" vertical="center" wrapText="1"/>
    </xf>
    <xf numFmtId="0" fontId="4" fillId="0" borderId="20" xfId="2" applyFont="1" applyBorder="1" applyAlignment="1">
      <alignment horizontal="left" vertical="center" wrapText="1"/>
    </xf>
    <xf numFmtId="0" fontId="4" fillId="0" borderId="21" xfId="2" applyFont="1" applyBorder="1" applyAlignment="1">
      <alignment horizontal="left" vertical="center" wrapText="1"/>
    </xf>
    <xf numFmtId="0" fontId="1" fillId="0" borderId="19" xfId="2" applyFont="1" applyBorder="1" applyAlignment="1">
      <alignment horizontal="left" vertical="center" wrapText="1"/>
    </xf>
    <xf numFmtId="0" fontId="1" fillId="0" borderId="46" xfId="2" applyFont="1" applyBorder="1" applyAlignment="1">
      <alignment horizontal="left" vertical="center" wrapText="1"/>
    </xf>
    <xf numFmtId="0" fontId="1" fillId="0" borderId="20" xfId="2" applyFont="1" applyBorder="1" applyAlignment="1">
      <alignment horizontal="left" vertical="center" wrapText="1"/>
    </xf>
    <xf numFmtId="0" fontId="1" fillId="0" borderId="21" xfId="2" applyFont="1" applyBorder="1" applyAlignment="1">
      <alignment horizontal="left" vertical="center" wrapText="1"/>
    </xf>
    <xf numFmtId="0" fontId="3" fillId="2" borderId="40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42" xfId="2" applyFont="1" applyFill="1" applyBorder="1" applyAlignment="1">
      <alignment horizontal="center" vertical="center"/>
    </xf>
    <xf numFmtId="0" fontId="3" fillId="2" borderId="45" xfId="2" applyFont="1" applyFill="1" applyBorder="1" applyAlignment="1">
      <alignment horizontal="center" vertical="center"/>
    </xf>
    <xf numFmtId="0" fontId="3" fillId="2" borderId="20" xfId="2" applyFont="1" applyFill="1" applyBorder="1" applyAlignment="1">
      <alignment horizontal="center" vertical="center"/>
    </xf>
    <xf numFmtId="0" fontId="3" fillId="2" borderId="21" xfId="2" applyFont="1" applyFill="1" applyBorder="1" applyAlignment="1">
      <alignment horizontal="center" vertical="center"/>
    </xf>
    <xf numFmtId="0" fontId="1" fillId="0" borderId="23" xfId="2" applyFont="1" applyBorder="1" applyAlignment="1">
      <alignment horizontal="left" vertical="center"/>
    </xf>
    <xf numFmtId="0" fontId="1" fillId="0" borderId="25" xfId="2" applyFont="1" applyBorder="1" applyAlignment="1">
      <alignment horizontal="left" vertical="center"/>
    </xf>
    <xf numFmtId="0" fontId="1" fillId="0" borderId="24" xfId="2" applyFont="1" applyBorder="1" applyAlignment="1">
      <alignment horizontal="left" vertical="center"/>
    </xf>
    <xf numFmtId="0" fontId="1" fillId="2" borderId="43" xfId="0" applyFont="1" applyFill="1" applyBorder="1" applyAlignment="1">
      <alignment horizontal="left" vertical="top"/>
    </xf>
    <xf numFmtId="0" fontId="1" fillId="2" borderId="44" xfId="0" applyFont="1" applyFill="1" applyBorder="1" applyAlignment="1">
      <alignment horizontal="left" vertical="top"/>
    </xf>
    <xf numFmtId="0" fontId="3" fillId="2" borderId="19" xfId="1" applyFont="1" applyFill="1" applyBorder="1" applyAlignment="1">
      <alignment horizontal="center" vertical="center"/>
    </xf>
    <xf numFmtId="0" fontId="3" fillId="2" borderId="46" xfId="1" applyFont="1" applyFill="1" applyBorder="1" applyAlignment="1">
      <alignment horizontal="center" vertical="center"/>
    </xf>
    <xf numFmtId="0" fontId="1" fillId="0" borderId="48" xfId="2" applyFont="1" applyBorder="1" applyAlignment="1">
      <alignment horizontal="left" vertical="center"/>
    </xf>
    <xf numFmtId="0" fontId="1" fillId="0" borderId="51" xfId="2" applyFont="1" applyBorder="1" applyAlignment="1">
      <alignment vertical="center"/>
    </xf>
    <xf numFmtId="0" fontId="1" fillId="0" borderId="25" xfId="2" applyFont="1" applyBorder="1" applyAlignment="1">
      <alignment vertical="center"/>
    </xf>
    <xf numFmtId="0" fontId="1" fillId="0" borderId="48" xfId="2" applyFont="1" applyBorder="1" applyAlignment="1">
      <alignment vertical="center"/>
    </xf>
    <xf numFmtId="0" fontId="1" fillId="0" borderId="45" xfId="2" applyFont="1" applyBorder="1" applyAlignment="1">
      <alignment vertical="top"/>
    </xf>
    <xf numFmtId="0" fontId="1" fillId="0" borderId="20" xfId="2" applyFont="1" applyBorder="1" applyAlignment="1">
      <alignment vertical="top"/>
    </xf>
    <xf numFmtId="0" fontId="1" fillId="0" borderId="46" xfId="2" applyFont="1" applyBorder="1" applyAlignment="1">
      <alignment vertical="top"/>
    </xf>
    <xf numFmtId="0" fontId="1" fillId="0" borderId="52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52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53" xfId="2" applyFont="1" applyBorder="1" applyAlignment="1">
      <alignment horizontal="left" vertical="center" wrapText="1"/>
    </xf>
    <xf numFmtId="0" fontId="1" fillId="0" borderId="54" xfId="2" applyFont="1" applyBorder="1" applyAlignment="1">
      <alignment horizontal="left" vertical="center"/>
    </xf>
    <xf numFmtId="0" fontId="1" fillId="0" borderId="55" xfId="2" applyFont="1" applyBorder="1" applyAlignment="1">
      <alignment horizontal="left" vertical="center"/>
    </xf>
    <xf numFmtId="0" fontId="1" fillId="0" borderId="56" xfId="2" applyFont="1" applyBorder="1" applyAlignment="1">
      <alignment horizontal="left" vertical="center"/>
    </xf>
    <xf numFmtId="0" fontId="1" fillId="0" borderId="53" xfId="2" applyFont="1" applyBorder="1" applyAlignment="1">
      <alignment horizontal="left" vertical="center"/>
    </xf>
    <xf numFmtId="0" fontId="1" fillId="0" borderId="45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21" xfId="2" applyFont="1" applyBorder="1" applyAlignment="1">
      <alignment horizontal="left" vertical="top"/>
    </xf>
    <xf numFmtId="0" fontId="1" fillId="0" borderId="19" xfId="2" applyFont="1" applyBorder="1" applyAlignment="1">
      <alignment horizontal="left" vertical="top"/>
    </xf>
    <xf numFmtId="0" fontId="1" fillId="0" borderId="46" xfId="2" applyFont="1" applyBorder="1" applyAlignment="1">
      <alignment horizontal="left" vertical="top"/>
    </xf>
    <xf numFmtId="0" fontId="1" fillId="0" borderId="51" xfId="2" applyFont="1" applyBorder="1" applyAlignment="1">
      <alignment horizontal="left" vertical="top"/>
    </xf>
    <xf numFmtId="0" fontId="1" fillId="0" borderId="25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52" xfId="2" applyFont="1" applyBorder="1" applyAlignment="1">
      <alignment horizontal="left" vertical="top"/>
    </xf>
    <xf numFmtId="0" fontId="1" fillId="0" borderId="48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19" xfId="2" applyFont="1" applyBorder="1" applyAlignment="1">
      <alignment horizontal="center" vertical="top"/>
    </xf>
    <xf numFmtId="0" fontId="1" fillId="0" borderId="46" xfId="2" applyFont="1" applyBorder="1" applyAlignment="1">
      <alignment horizontal="center" vertical="top"/>
    </xf>
    <xf numFmtId="0" fontId="1" fillId="0" borderId="45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46" xfId="2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45" xfId="2" applyFont="1" applyBorder="1" applyAlignment="1">
      <alignment horizontal="center" vertical="top"/>
    </xf>
    <xf numFmtId="0" fontId="1" fillId="0" borderId="20" xfId="2" applyFont="1" applyBorder="1" applyAlignment="1">
      <alignment horizontal="center" vertical="top"/>
    </xf>
    <xf numFmtId="0" fontId="1" fillId="0" borderId="21" xfId="2" applyFont="1" applyBorder="1" applyAlignment="1">
      <alignment horizontal="center" vertical="top"/>
    </xf>
    <xf numFmtId="0" fontId="6" fillId="3" borderId="7" xfId="2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 wrapText="1"/>
    </xf>
    <xf numFmtId="0" fontId="1" fillId="0" borderId="22" xfId="2" applyFont="1" applyBorder="1" applyAlignment="1">
      <alignment horizontal="left" vertical="center" wrapText="1"/>
    </xf>
    <xf numFmtId="0" fontId="6" fillId="3" borderId="15" xfId="2" applyFont="1" applyFill="1" applyBorder="1" applyAlignment="1">
      <alignment horizontal="left" vertical="center"/>
    </xf>
    <xf numFmtId="0" fontId="6" fillId="3" borderId="30" xfId="2" applyFont="1" applyFill="1" applyBorder="1" applyAlignment="1">
      <alignment horizontal="left" vertical="center"/>
    </xf>
    <xf numFmtId="0" fontId="6" fillId="3" borderId="8" xfId="2" applyFont="1" applyFill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3" fillId="2" borderId="57" xfId="2" applyFont="1" applyFill="1" applyBorder="1" applyAlignment="1">
      <alignment horizontal="center" vertical="center"/>
    </xf>
    <xf numFmtId="0" fontId="3" fillId="2" borderId="58" xfId="2" applyFont="1" applyFill="1" applyBorder="1" applyAlignment="1">
      <alignment horizontal="center" vertical="center"/>
    </xf>
    <xf numFmtId="0" fontId="3" fillId="2" borderId="60" xfId="2" applyFont="1" applyFill="1" applyBorder="1" applyAlignment="1">
      <alignment horizontal="center" vertical="center"/>
    </xf>
    <xf numFmtId="0" fontId="3" fillId="2" borderId="31" xfId="2" applyFont="1" applyFill="1" applyBorder="1" applyAlignment="1">
      <alignment horizontal="center" vertical="center"/>
    </xf>
    <xf numFmtId="0" fontId="1" fillId="0" borderId="62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" fillId="0" borderId="63" xfId="2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4" borderId="68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/>
    </xf>
    <xf numFmtId="0" fontId="6" fillId="4" borderId="70" xfId="2" applyFont="1" applyFill="1" applyBorder="1" applyAlignment="1">
      <alignment horizontal="center" vertical="center"/>
    </xf>
    <xf numFmtId="0" fontId="6" fillId="4" borderId="29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 wrapText="1"/>
    </xf>
    <xf numFmtId="0" fontId="6" fillId="4" borderId="69" xfId="2" applyFont="1" applyFill="1" applyBorder="1" applyAlignment="1">
      <alignment horizontal="center" vertical="center" wrapText="1"/>
    </xf>
    <xf numFmtId="0" fontId="1" fillId="0" borderId="5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64" xfId="2" applyFont="1" applyBorder="1" applyAlignment="1">
      <alignment horizontal="left" vertical="center"/>
    </xf>
    <xf numFmtId="0" fontId="1" fillId="0" borderId="13" xfId="2" applyFont="1" applyBorder="1" applyAlignment="1">
      <alignment horizontal="left" vertical="center"/>
    </xf>
    <xf numFmtId="0" fontId="1" fillId="0" borderId="65" xfId="2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/>
    </xf>
    <xf numFmtId="0" fontId="6" fillId="3" borderId="32" xfId="2" applyNumberFormat="1" applyFont="1" applyFill="1" applyBorder="1" applyAlignment="1">
      <alignment vertical="center"/>
    </xf>
    <xf numFmtId="0" fontId="6" fillId="3" borderId="26" xfId="2" applyNumberFormat="1" applyFont="1" applyFill="1" applyBorder="1" applyAlignment="1">
      <alignment vertical="center"/>
    </xf>
    <xf numFmtId="2" fontId="6" fillId="4" borderId="33" xfId="0" applyNumberFormat="1" applyFont="1" applyFill="1" applyBorder="1" applyAlignment="1">
      <alignment vertical="center" wrapText="1"/>
    </xf>
    <xf numFmtId="2" fontId="6" fillId="4" borderId="25" xfId="0" applyNumberFormat="1" applyFont="1" applyFill="1" applyBorder="1" applyAlignment="1">
      <alignment vertical="center" wrapText="1"/>
    </xf>
    <xf numFmtId="0" fontId="6" fillId="4" borderId="26" xfId="2" applyFont="1" applyFill="1" applyBorder="1" applyAlignment="1">
      <alignment horizontal="center" vertical="center" wrapText="1"/>
    </xf>
    <xf numFmtId="0" fontId="6" fillId="4" borderId="50" xfId="2" applyFont="1" applyFill="1" applyBorder="1" applyAlignment="1">
      <alignment horizontal="center" vertical="center" wrapText="1"/>
    </xf>
    <xf numFmtId="0" fontId="6" fillId="4" borderId="51" xfId="2" applyFont="1" applyFill="1" applyBorder="1" applyAlignment="1">
      <alignment horizontal="center" vertical="center"/>
    </xf>
    <xf numFmtId="0" fontId="6" fillId="4" borderId="25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horizontal="center" vertical="center"/>
    </xf>
    <xf numFmtId="0" fontId="6" fillId="4" borderId="45" xfId="2" applyFont="1" applyFill="1" applyBorder="1" applyAlignment="1">
      <alignment horizontal="center"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1" xfId="2" applyFont="1" applyFill="1" applyBorder="1" applyAlignment="1">
      <alignment horizontal="center" vertical="center"/>
    </xf>
    <xf numFmtId="49" fontId="6" fillId="3" borderId="10" xfId="2" applyNumberFormat="1" applyFont="1" applyFill="1" applyBorder="1" applyAlignment="1">
      <alignment vertical="center"/>
    </xf>
    <xf numFmtId="49" fontId="6" fillId="3" borderId="11" xfId="2" applyNumberFormat="1" applyFont="1" applyFill="1" applyBorder="1" applyAlignment="1">
      <alignment vertical="center"/>
    </xf>
    <xf numFmtId="49" fontId="6" fillId="3" borderId="9" xfId="2" applyNumberFormat="1" applyFont="1" applyFill="1" applyBorder="1" applyAlignment="1">
      <alignment vertical="center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2" fontId="8" fillId="0" borderId="10" xfId="0" applyNumberFormat="1" applyFont="1" applyBorder="1" applyAlignment="1">
      <alignment vertical="center" wrapText="1"/>
    </xf>
    <xf numFmtId="2" fontId="8" fillId="0" borderId="9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9" fontId="6" fillId="3" borderId="62" xfId="2" applyNumberFormat="1" applyFont="1" applyFill="1" applyBorder="1" applyAlignment="1">
      <alignment horizontal="center" vertical="center"/>
    </xf>
    <xf numFmtId="49" fontId="6" fillId="3" borderId="77" xfId="2" applyNumberFormat="1" applyFont="1" applyFill="1" applyBorder="1" applyAlignment="1">
      <alignment horizontal="center" vertical="center"/>
    </xf>
    <xf numFmtId="49" fontId="6" fillId="3" borderId="4" xfId="2" applyNumberFormat="1" applyFont="1" applyFill="1" applyBorder="1" applyAlignment="1">
      <alignment horizontal="left" vertical="center"/>
    </xf>
    <xf numFmtId="49" fontId="6" fillId="3" borderId="35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3" xfId="2" applyNumberFormat="1" applyFont="1" applyFill="1" applyBorder="1" applyAlignment="1">
      <alignment horizontal="left" vertical="center"/>
    </xf>
    <xf numFmtId="0" fontId="1" fillId="0" borderId="62" xfId="2" applyFont="1" applyBorder="1" applyAlignment="1">
      <alignment vertical="center"/>
    </xf>
    <xf numFmtId="0" fontId="1" fillId="0" borderId="8" xfId="2" applyFont="1" applyBorder="1" applyAlignment="1">
      <alignment vertical="center"/>
    </xf>
    <xf numFmtId="0" fontId="1" fillId="0" borderId="63" xfId="2" applyFont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0" fontId="1" fillId="0" borderId="45" xfId="2" applyFont="1" applyBorder="1" applyAlignment="1">
      <alignment horizontal="left" vertical="center" wrapText="1"/>
    </xf>
    <xf numFmtId="2" fontId="12" fillId="4" borderId="5" xfId="0" applyNumberFormat="1" applyFont="1" applyFill="1" applyBorder="1" applyAlignment="1">
      <alignment vertical="center" wrapText="1"/>
    </xf>
    <xf numFmtId="2" fontId="12" fillId="4" borderId="14" xfId="0" applyNumberFormat="1" applyFont="1" applyFill="1" applyBorder="1" applyAlignment="1">
      <alignment vertical="center" wrapText="1"/>
    </xf>
    <xf numFmtId="2" fontId="12" fillId="4" borderId="6" xfId="0" applyNumberFormat="1" applyFont="1" applyFill="1" applyBorder="1" applyAlignment="1">
      <alignment vertical="center" wrapText="1"/>
    </xf>
    <xf numFmtId="49" fontId="1" fillId="0" borderId="10" xfId="2" applyNumberFormat="1" applyFont="1" applyBorder="1" applyAlignment="1">
      <alignment vertical="center" wrapText="1"/>
    </xf>
    <xf numFmtId="49" fontId="1" fillId="0" borderId="11" xfId="2" applyNumberFormat="1" applyFont="1" applyBorder="1" applyAlignment="1">
      <alignment vertical="center" wrapText="1"/>
    </xf>
    <xf numFmtId="49" fontId="1" fillId="0" borderId="9" xfId="2" applyNumberFormat="1" applyFont="1" applyBorder="1" applyAlignment="1">
      <alignment vertical="center" wrapText="1"/>
    </xf>
    <xf numFmtId="2" fontId="8" fillId="0" borderId="11" xfId="0" applyNumberFormat="1" applyFont="1" applyBorder="1" applyAlignment="1">
      <alignment vertical="center" wrapText="1"/>
    </xf>
    <xf numFmtId="0" fontId="1" fillId="0" borderId="82" xfId="2" applyFont="1" applyBorder="1" applyAlignment="1">
      <alignment horizontal="left" vertical="center"/>
    </xf>
    <xf numFmtId="0" fontId="1" fillId="0" borderId="34" xfId="2" applyFont="1" applyBorder="1" applyAlignment="1">
      <alignment horizontal="left" vertical="center"/>
    </xf>
    <xf numFmtId="0" fontId="1" fillId="0" borderId="83" xfId="2" applyFont="1" applyBorder="1" applyAlignment="1">
      <alignment horizontal="left" vertical="center"/>
    </xf>
    <xf numFmtId="166" fontId="20" fillId="4" borderId="27" xfId="3" applyNumberFormat="1" applyFont="1" applyFill="1" applyBorder="1" applyAlignment="1" applyProtection="1">
      <alignment horizontal="center" vertical="center"/>
    </xf>
    <xf numFmtId="0" fontId="20" fillId="4" borderId="27" xfId="3" applyNumberFormat="1" applyFont="1" applyFill="1" applyBorder="1" applyAlignment="1" applyProtection="1">
      <alignment horizontal="center" vertical="center"/>
    </xf>
    <xf numFmtId="0" fontId="20" fillId="4" borderId="1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_PP-II" xfId="1"/>
    <cellStyle name="Normal_PP-VI" xfId="2"/>
    <cellStyle name="Vírgula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A1:K68"/>
  <sheetViews>
    <sheetView tabSelected="1" zoomScaleNormal="100" zoomScaleSheetLayoutView="100" workbookViewId="0">
      <selection activeCell="G9" sqref="G9"/>
    </sheetView>
  </sheetViews>
  <sheetFormatPr defaultColWidth="0" defaultRowHeight="12.75" zeroHeight="1" x14ac:dyDescent="0.2"/>
  <cols>
    <col min="1" max="1" width="7.28515625" style="65" customWidth="1"/>
    <col min="2" max="2" width="35.7109375" style="66" customWidth="1"/>
    <col min="3" max="4" width="4.7109375" style="66" customWidth="1"/>
    <col min="5" max="6" width="8.7109375" style="66" customWidth="1"/>
    <col min="7" max="7" width="7.7109375" style="66" customWidth="1"/>
    <col min="8" max="8" width="10.7109375" style="66" customWidth="1"/>
    <col min="9" max="9" width="10.7109375" style="67" customWidth="1"/>
    <col min="10" max="10" width="15.7109375" style="8" hidden="1" customWidth="1"/>
    <col min="11" max="11" width="6.7109375" style="4" hidden="1" customWidth="1"/>
    <col min="12" max="16384" width="9.140625" style="6" hidden="1"/>
  </cols>
  <sheetData>
    <row r="1" spans="1:11" ht="15" customHeight="1" x14ac:dyDescent="0.2">
      <c r="A1" s="188" t="s">
        <v>0</v>
      </c>
      <c r="B1" s="189"/>
      <c r="C1" s="189"/>
      <c r="D1" s="189"/>
      <c r="E1" s="189"/>
      <c r="F1" s="189"/>
      <c r="G1" s="190"/>
      <c r="H1" s="197" t="s">
        <v>1</v>
      </c>
      <c r="I1" s="198"/>
    </row>
    <row r="2" spans="1:11" ht="15" customHeight="1" x14ac:dyDescent="0.2">
      <c r="A2" s="191"/>
      <c r="B2" s="192"/>
      <c r="C2" s="192"/>
      <c r="D2" s="192"/>
      <c r="E2" s="192"/>
      <c r="F2" s="192"/>
      <c r="G2" s="193"/>
      <c r="H2" s="199" t="s">
        <v>132</v>
      </c>
      <c r="I2" s="200"/>
    </row>
    <row r="3" spans="1:11" ht="15" customHeight="1" x14ac:dyDescent="0.2">
      <c r="A3" s="202" t="s">
        <v>2</v>
      </c>
      <c r="B3" s="203"/>
      <c r="C3" s="203"/>
      <c r="D3" s="203"/>
      <c r="E3" s="203"/>
      <c r="F3" s="203"/>
      <c r="G3" s="203"/>
      <c r="H3" s="203"/>
      <c r="I3" s="204"/>
    </row>
    <row r="4" spans="1:11" ht="15" customHeight="1" x14ac:dyDescent="0.2">
      <c r="A4" s="205"/>
      <c r="B4" s="206"/>
      <c r="C4" s="206"/>
      <c r="D4" s="206"/>
      <c r="E4" s="206"/>
      <c r="F4" s="206"/>
      <c r="G4" s="206"/>
      <c r="H4" s="206"/>
      <c r="I4" s="207"/>
    </row>
    <row r="5" spans="1:11" ht="15" customHeight="1" x14ac:dyDescent="0.2">
      <c r="A5" s="208" t="s">
        <v>51</v>
      </c>
      <c r="B5" s="209"/>
      <c r="C5" s="209"/>
      <c r="D5" s="194" t="s">
        <v>127</v>
      </c>
      <c r="E5" s="195"/>
      <c r="F5" s="195"/>
      <c r="G5" s="196"/>
      <c r="H5" s="194" t="s">
        <v>3</v>
      </c>
      <c r="I5" s="201"/>
    </row>
    <row r="6" spans="1:11" ht="50.1" customHeight="1" x14ac:dyDescent="0.2">
      <c r="A6" s="181" t="s">
        <v>171</v>
      </c>
      <c r="B6" s="182"/>
      <c r="C6" s="183"/>
      <c r="D6" s="184" t="s">
        <v>126</v>
      </c>
      <c r="E6" s="186"/>
      <c r="F6" s="186"/>
      <c r="G6" s="187"/>
      <c r="H6" s="184" t="s">
        <v>170</v>
      </c>
      <c r="I6" s="185"/>
      <c r="K6" s="6"/>
    </row>
    <row r="7" spans="1:11" ht="15" customHeight="1" x14ac:dyDescent="0.2">
      <c r="A7" s="94" t="s">
        <v>52</v>
      </c>
      <c r="B7" s="20" t="s">
        <v>62</v>
      </c>
      <c r="C7" s="21" t="s">
        <v>53</v>
      </c>
      <c r="D7" s="22" t="s">
        <v>54</v>
      </c>
      <c r="E7" s="23" t="s">
        <v>82</v>
      </c>
      <c r="F7" s="22" t="s">
        <v>83</v>
      </c>
      <c r="G7" s="25" t="s">
        <v>61</v>
      </c>
      <c r="H7" s="24" t="s">
        <v>84</v>
      </c>
      <c r="I7" s="98" t="s">
        <v>85</v>
      </c>
      <c r="J7" s="5"/>
      <c r="K7" s="6"/>
    </row>
    <row r="8" spans="1:11" s="7" customFormat="1" ht="15" customHeight="1" x14ac:dyDescent="0.2">
      <c r="A8" s="95" t="s">
        <v>58</v>
      </c>
      <c r="B8" s="26" t="s">
        <v>158</v>
      </c>
      <c r="C8" s="48"/>
      <c r="D8" s="49"/>
      <c r="E8" s="49"/>
      <c r="F8" s="49"/>
      <c r="G8" s="50"/>
      <c r="H8" s="27">
        <f>SUM(H9:H11)</f>
        <v>0</v>
      </c>
      <c r="I8" s="99">
        <f>SUM(I9:I11)</f>
        <v>0</v>
      </c>
      <c r="J8" s="19"/>
    </row>
    <row r="9" spans="1:11" ht="15" customHeight="1" x14ac:dyDescent="0.2">
      <c r="A9" s="159" t="s">
        <v>166</v>
      </c>
      <c r="B9" s="160" t="s">
        <v>165</v>
      </c>
      <c r="C9" s="161" t="s">
        <v>74</v>
      </c>
      <c r="D9" s="171">
        <f>12*1</f>
        <v>12</v>
      </c>
      <c r="E9" s="169"/>
      <c r="F9" s="32">
        <f>ROUND(E9*G9,2)</f>
        <v>0</v>
      </c>
      <c r="G9" s="34">
        <f>PFP2.1_FatorKa!$E$37</f>
        <v>1</v>
      </c>
      <c r="H9" s="32">
        <f t="shared" ref="H9:H16" si="0">ROUND(D9*E9,2)</f>
        <v>0</v>
      </c>
      <c r="I9" s="100">
        <f t="shared" ref="I9:I16" si="1">ROUND(F9*D9,2)</f>
        <v>0</v>
      </c>
      <c r="J9" s="18"/>
      <c r="K9" s="6"/>
    </row>
    <row r="10" spans="1:11" ht="15" customHeight="1" x14ac:dyDescent="0.2">
      <c r="A10" s="159" t="s">
        <v>167</v>
      </c>
      <c r="B10" s="162" t="s">
        <v>138</v>
      </c>
      <c r="C10" s="161" t="s">
        <v>74</v>
      </c>
      <c r="D10" s="171">
        <f>12*3</f>
        <v>36</v>
      </c>
      <c r="E10" s="170"/>
      <c r="F10" s="32">
        <f t="shared" ref="F10" si="2">ROUND(E10*G10,2)</f>
        <v>0</v>
      </c>
      <c r="G10" s="34">
        <f>PFP2.1_FatorKa!$E$37</f>
        <v>1</v>
      </c>
      <c r="H10" s="32">
        <f t="shared" ref="H10" si="3">ROUND(D10*E10,2)</f>
        <v>0</v>
      </c>
      <c r="I10" s="100">
        <f t="shared" ref="I10" si="4">ROUND(F10*D10,2)</f>
        <v>0</v>
      </c>
      <c r="J10" s="18"/>
      <c r="K10" s="6"/>
    </row>
    <row r="11" spans="1:11" ht="15" customHeight="1" x14ac:dyDescent="0.2">
      <c r="A11" s="173">
        <v>40946</v>
      </c>
      <c r="B11" s="162" t="s">
        <v>137</v>
      </c>
      <c r="C11" s="161" t="s">
        <v>74</v>
      </c>
      <c r="D11" s="171">
        <f>12*6</f>
        <v>72</v>
      </c>
      <c r="E11" s="170"/>
      <c r="F11" s="32">
        <f t="shared" ref="F11" si="5">ROUND(E11*G11,2)</f>
        <v>0</v>
      </c>
      <c r="G11" s="34">
        <f>PFP2.1_FatorKa!$E$37</f>
        <v>1</v>
      </c>
      <c r="H11" s="32">
        <f t="shared" ref="H11" si="6">ROUND(D11*E11,2)</f>
        <v>0</v>
      </c>
      <c r="I11" s="100">
        <f t="shared" ref="I11" si="7">ROUND(F11*D11,2)</f>
        <v>0</v>
      </c>
      <c r="J11" s="18"/>
      <c r="K11" s="6"/>
    </row>
    <row r="12" spans="1:11" s="7" customFormat="1" ht="15" customHeight="1" x14ac:dyDescent="0.2">
      <c r="A12" s="95" t="s">
        <v>58</v>
      </c>
      <c r="B12" s="26" t="s">
        <v>159</v>
      </c>
      <c r="C12" s="48"/>
      <c r="D12" s="64"/>
      <c r="E12" s="49"/>
      <c r="F12" s="49"/>
      <c r="G12" s="50"/>
      <c r="H12" s="27">
        <f>SUM(H13:H14)</f>
        <v>0</v>
      </c>
      <c r="I12" s="99">
        <f>SUM(I13:I14)</f>
        <v>0</v>
      </c>
      <c r="J12" s="19"/>
    </row>
    <row r="13" spans="1:11" ht="15" customHeight="1" x14ac:dyDescent="0.2">
      <c r="A13" s="159" t="s">
        <v>168</v>
      </c>
      <c r="B13" s="160" t="s">
        <v>160</v>
      </c>
      <c r="C13" s="161" t="s">
        <v>74</v>
      </c>
      <c r="D13" s="171">
        <v>12</v>
      </c>
      <c r="E13" s="169"/>
      <c r="F13" s="32">
        <f>ROUND(E13*G13,2)</f>
        <v>0</v>
      </c>
      <c r="G13" s="34">
        <f>PFP2.2_FatorKb!$E$37</f>
        <v>1</v>
      </c>
      <c r="H13" s="32">
        <f t="shared" ref="H13" si="8">ROUND(D13*E13,2)</f>
        <v>0</v>
      </c>
      <c r="I13" s="100">
        <f t="shared" ref="I13" si="9">ROUND(F13*D13,2)</f>
        <v>0</v>
      </c>
      <c r="J13" s="18"/>
      <c r="K13" s="6"/>
    </row>
    <row r="14" spans="1:11" ht="15" customHeight="1" x14ac:dyDescent="0.2">
      <c r="A14" s="159">
        <v>40812</v>
      </c>
      <c r="B14" s="160" t="s">
        <v>169</v>
      </c>
      <c r="C14" s="161" t="s">
        <v>74</v>
      </c>
      <c r="D14" s="171">
        <v>12</v>
      </c>
      <c r="E14" s="169"/>
      <c r="F14" s="32">
        <f>ROUND(E14*G14,2)</f>
        <v>0</v>
      </c>
      <c r="G14" s="34">
        <f>PFP2.2_FatorKb!$E$37</f>
        <v>1</v>
      </c>
      <c r="H14" s="32">
        <f>ROUND(D14*E14,2)</f>
        <v>0</v>
      </c>
      <c r="I14" s="100">
        <f>ROUND(F14*D14,2)</f>
        <v>0</v>
      </c>
      <c r="J14" s="18"/>
      <c r="K14" s="6"/>
    </row>
    <row r="15" spans="1:11" s="7" customFormat="1" ht="15" customHeight="1" x14ac:dyDescent="0.2">
      <c r="A15" s="97" t="s">
        <v>59</v>
      </c>
      <c r="B15" s="35" t="s">
        <v>55</v>
      </c>
      <c r="C15" s="51"/>
      <c r="D15" s="64"/>
      <c r="E15" s="64"/>
      <c r="F15" s="52"/>
      <c r="G15" s="53"/>
      <c r="H15" s="36">
        <f>SUM(H16:H19)</f>
        <v>0</v>
      </c>
      <c r="I15" s="99">
        <f>SUM(I16:I19)</f>
        <v>0</v>
      </c>
      <c r="J15" s="9"/>
    </row>
    <row r="16" spans="1:11" ht="15" customHeight="1" x14ac:dyDescent="0.2">
      <c r="A16" s="96" t="s">
        <v>56</v>
      </c>
      <c r="B16" s="29" t="s">
        <v>57</v>
      </c>
      <c r="C16" s="30" t="s">
        <v>60</v>
      </c>
      <c r="D16" s="31">
        <f>11*15*12</f>
        <v>1980</v>
      </c>
      <c r="E16" s="169"/>
      <c r="F16" s="32">
        <f>ROUND(E16*G16,2)</f>
        <v>0</v>
      </c>
      <c r="G16" s="33">
        <f>PFP3_FatorKc!$E$19</f>
        <v>1</v>
      </c>
      <c r="H16" s="32">
        <f t="shared" si="0"/>
        <v>0</v>
      </c>
      <c r="I16" s="100">
        <f t="shared" si="1"/>
        <v>0</v>
      </c>
      <c r="K16" s="6"/>
    </row>
    <row r="17" spans="1:11" ht="15" customHeight="1" x14ac:dyDescent="0.2">
      <c r="A17" s="28" t="s">
        <v>136</v>
      </c>
      <c r="B17" s="29" t="s">
        <v>120</v>
      </c>
      <c r="C17" s="37" t="s">
        <v>73</v>
      </c>
      <c r="D17" s="163">
        <f>12*2</f>
        <v>24</v>
      </c>
      <c r="E17" s="170"/>
      <c r="F17" s="32">
        <f>ROUND(E17*G17,2)</f>
        <v>0</v>
      </c>
      <c r="G17" s="163">
        <f>PFP3_FatorKc!$E$19</f>
        <v>1</v>
      </c>
      <c r="H17" s="32">
        <f>ROUND(D17*E17,2)</f>
        <v>0</v>
      </c>
      <c r="I17" s="166">
        <f>ROUND(F17*D17,2)</f>
        <v>0</v>
      </c>
      <c r="K17" s="6"/>
    </row>
    <row r="18" spans="1:11" ht="15" customHeight="1" x14ac:dyDescent="0.2">
      <c r="A18" s="164" t="s">
        <v>99</v>
      </c>
      <c r="B18" s="165" t="s">
        <v>163</v>
      </c>
      <c r="C18" s="37" t="s">
        <v>60</v>
      </c>
      <c r="D18" s="163">
        <f>3*15*12</f>
        <v>540</v>
      </c>
      <c r="E18" s="170"/>
      <c r="F18" s="32">
        <f>ROUND(E18*G18,2)</f>
        <v>0</v>
      </c>
      <c r="G18" s="163">
        <f>PFP3_FatorKc!$E$19</f>
        <v>1</v>
      </c>
      <c r="H18" s="32">
        <f t="shared" ref="H18:H19" si="10">ROUND(D18*E18,2)</f>
        <v>0</v>
      </c>
      <c r="I18" s="166">
        <f t="shared" ref="I18:I19" si="11">ROUND(F18*D18,2)</f>
        <v>0</v>
      </c>
      <c r="K18" s="6"/>
    </row>
    <row r="19" spans="1:11" ht="15" customHeight="1" x14ac:dyDescent="0.2">
      <c r="A19" s="167" t="s">
        <v>139</v>
      </c>
      <c r="B19" s="165" t="s">
        <v>164</v>
      </c>
      <c r="C19" s="37" t="s">
        <v>60</v>
      </c>
      <c r="D19" s="163">
        <f>2*15*12</f>
        <v>360</v>
      </c>
      <c r="E19" s="170"/>
      <c r="F19" s="32">
        <f>ROUND(E19*G19,2)</f>
        <v>0</v>
      </c>
      <c r="G19" s="163">
        <f>PFP3_FatorKc!$E$19</f>
        <v>1</v>
      </c>
      <c r="H19" s="32">
        <f t="shared" si="10"/>
        <v>0</v>
      </c>
      <c r="I19" s="166">
        <f t="shared" si="11"/>
        <v>0</v>
      </c>
      <c r="K19" s="6"/>
    </row>
    <row r="20" spans="1:11" s="7" customFormat="1" ht="15" customHeight="1" x14ac:dyDescent="0.2">
      <c r="A20" s="97" t="s">
        <v>148</v>
      </c>
      <c r="B20" s="79" t="s">
        <v>140</v>
      </c>
      <c r="C20" s="51"/>
      <c r="D20" s="64"/>
      <c r="E20" s="172"/>
      <c r="F20" s="52"/>
      <c r="G20" s="53"/>
      <c r="H20" s="36">
        <f>SUM(H21:H22)</f>
        <v>0</v>
      </c>
      <c r="I20" s="101">
        <f>SUM(I21:I22)</f>
        <v>0</v>
      </c>
      <c r="J20" s="16"/>
    </row>
    <row r="21" spans="1:11" ht="15" customHeight="1" x14ac:dyDescent="0.2">
      <c r="A21" s="96" t="s">
        <v>149</v>
      </c>
      <c r="B21" s="29" t="s">
        <v>131</v>
      </c>
      <c r="C21" s="37" t="s">
        <v>73</v>
      </c>
      <c r="D21" s="31">
        <f>2*12</f>
        <v>24</v>
      </c>
      <c r="E21" s="170"/>
      <c r="F21" s="32">
        <f>ROUND(E21*G21,2)</f>
        <v>0</v>
      </c>
      <c r="G21" s="78">
        <f>PFP3_FatorKc!$E$19</f>
        <v>1</v>
      </c>
      <c r="H21" s="32">
        <f t="shared" ref="H21" si="12">ROUND(D21*E21,2)</f>
        <v>0</v>
      </c>
      <c r="I21" s="100">
        <f t="shared" ref="I21" si="13">ROUND(F21*D21,2)</f>
        <v>0</v>
      </c>
      <c r="K21" s="6"/>
    </row>
    <row r="22" spans="1:11" ht="15" customHeight="1" x14ac:dyDescent="0.2">
      <c r="A22" s="96" t="s">
        <v>150</v>
      </c>
      <c r="B22" s="29" t="s">
        <v>151</v>
      </c>
      <c r="C22" s="37" t="s">
        <v>73</v>
      </c>
      <c r="D22" s="31">
        <f>12*12</f>
        <v>144</v>
      </c>
      <c r="E22" s="170"/>
      <c r="F22" s="32">
        <f t="shared" ref="F22" si="14">ROUND(E22*G22,2)</f>
        <v>0</v>
      </c>
      <c r="G22" s="168">
        <f>PFP3_FatorKc!$E$19</f>
        <v>1</v>
      </c>
      <c r="H22" s="32">
        <f t="shared" ref="H22" si="15">ROUND(D22*E22,2)</f>
        <v>0</v>
      </c>
      <c r="I22" s="100">
        <f t="shared" ref="I22" si="16">ROUND(F22*D22,2)</f>
        <v>0</v>
      </c>
      <c r="K22" s="6"/>
    </row>
    <row r="23" spans="1:11" s="7" customFormat="1" ht="15" customHeight="1" x14ac:dyDescent="0.2">
      <c r="A23" s="174" t="s">
        <v>80</v>
      </c>
      <c r="B23" s="175"/>
      <c r="C23" s="175"/>
      <c r="D23" s="175"/>
      <c r="E23" s="175"/>
      <c r="F23" s="176">
        <f>H8+H15+H12+H20</f>
        <v>0</v>
      </c>
      <c r="G23" s="176"/>
      <c r="H23" s="176"/>
      <c r="I23" s="177"/>
      <c r="J23" s="54"/>
      <c r="K23" s="38"/>
    </row>
    <row r="24" spans="1:11" s="7" customFormat="1" ht="15" customHeight="1" x14ac:dyDescent="0.2">
      <c r="A24" s="174" t="s">
        <v>121</v>
      </c>
      <c r="B24" s="175"/>
      <c r="C24" s="175"/>
      <c r="D24" s="175"/>
      <c r="E24" s="175"/>
      <c r="F24" s="178">
        <f>F25-F23</f>
        <v>0</v>
      </c>
      <c r="G24" s="179"/>
      <c r="H24" s="179"/>
      <c r="I24" s="180"/>
      <c r="J24" s="9"/>
      <c r="K24" s="38"/>
    </row>
    <row r="25" spans="1:11" s="7" customFormat="1" ht="15" customHeight="1" x14ac:dyDescent="0.2">
      <c r="A25" s="174" t="s">
        <v>75</v>
      </c>
      <c r="B25" s="175"/>
      <c r="C25" s="175"/>
      <c r="D25" s="175"/>
      <c r="E25" s="175"/>
      <c r="F25" s="176">
        <f>I8+I15+I12+I20</f>
        <v>0</v>
      </c>
      <c r="G25" s="176"/>
      <c r="H25" s="176"/>
      <c r="I25" s="177"/>
      <c r="J25" s="54"/>
      <c r="K25" s="38"/>
    </row>
    <row r="26" spans="1:11" ht="15" customHeight="1" x14ac:dyDescent="0.2">
      <c r="A26" s="222" t="s">
        <v>4</v>
      </c>
      <c r="B26" s="223"/>
      <c r="C26" s="224"/>
      <c r="D26" s="224"/>
      <c r="E26" s="224"/>
      <c r="F26" s="72"/>
      <c r="G26" s="72"/>
      <c r="H26" s="227" t="s">
        <v>81</v>
      </c>
      <c r="I26" s="226"/>
      <c r="J26" s="55"/>
    </row>
    <row r="27" spans="1:11" ht="15" customHeight="1" x14ac:dyDescent="0.2">
      <c r="A27" s="217"/>
      <c r="B27" s="218"/>
      <c r="C27" s="218"/>
      <c r="D27" s="218"/>
      <c r="E27" s="218"/>
      <c r="F27" s="218"/>
      <c r="G27" s="219"/>
      <c r="H27" s="228"/>
      <c r="I27" s="229"/>
    </row>
    <row r="28" spans="1:11" ht="15" customHeight="1" x14ac:dyDescent="0.2">
      <c r="A28" s="225" t="s">
        <v>6</v>
      </c>
      <c r="B28" s="224"/>
      <c r="C28" s="224"/>
      <c r="D28" s="224"/>
      <c r="E28" s="224"/>
      <c r="F28" s="72"/>
      <c r="G28" s="72"/>
      <c r="H28" s="71" t="s">
        <v>7</v>
      </c>
      <c r="I28" s="102"/>
    </row>
    <row r="29" spans="1:11" ht="15" customHeight="1" x14ac:dyDescent="0.2">
      <c r="A29" s="217"/>
      <c r="B29" s="218"/>
      <c r="C29" s="218"/>
      <c r="D29" s="218"/>
      <c r="E29" s="218"/>
      <c r="F29" s="218"/>
      <c r="G29" s="219"/>
      <c r="H29" s="220"/>
      <c r="I29" s="221"/>
    </row>
    <row r="30" spans="1:11" ht="15" customHeight="1" x14ac:dyDescent="0.2">
      <c r="A30" s="222" t="s">
        <v>8</v>
      </c>
      <c r="B30" s="223"/>
      <c r="C30" s="223"/>
      <c r="D30" s="223"/>
      <c r="E30" s="223"/>
      <c r="F30" s="223"/>
      <c r="G30" s="223"/>
      <c r="H30" s="223"/>
      <c r="I30" s="226"/>
    </row>
    <row r="31" spans="1:11" ht="15" customHeight="1" x14ac:dyDescent="0.2">
      <c r="A31" s="210" t="s">
        <v>87</v>
      </c>
      <c r="B31" s="211"/>
      <c r="C31" s="211"/>
      <c r="D31" s="211"/>
      <c r="E31" s="211"/>
      <c r="F31" s="211"/>
      <c r="G31" s="211"/>
      <c r="H31" s="211"/>
      <c r="I31" s="212"/>
    </row>
    <row r="32" spans="1:11" ht="15" customHeight="1" x14ac:dyDescent="0.2">
      <c r="A32" s="210" t="s">
        <v>123</v>
      </c>
      <c r="B32" s="211"/>
      <c r="C32" s="211"/>
      <c r="D32" s="211"/>
      <c r="E32" s="211"/>
      <c r="F32" s="211"/>
      <c r="G32" s="211"/>
      <c r="H32" s="211"/>
      <c r="I32" s="212"/>
    </row>
    <row r="33" spans="1:9" ht="15" customHeight="1" x14ac:dyDescent="0.2">
      <c r="A33" s="210" t="s">
        <v>124</v>
      </c>
      <c r="B33" s="211"/>
      <c r="C33" s="211"/>
      <c r="D33" s="211"/>
      <c r="E33" s="211"/>
      <c r="F33" s="211"/>
      <c r="G33" s="211"/>
      <c r="H33" s="211"/>
      <c r="I33" s="212"/>
    </row>
    <row r="34" spans="1:9" ht="15" customHeight="1" x14ac:dyDescent="0.2">
      <c r="A34" s="208" t="s">
        <v>88</v>
      </c>
      <c r="B34" s="209"/>
      <c r="C34" s="209"/>
      <c r="D34" s="209"/>
      <c r="E34" s="209"/>
      <c r="F34" s="209"/>
      <c r="G34" s="209"/>
      <c r="H34" s="209"/>
      <c r="I34" s="216"/>
    </row>
    <row r="35" spans="1:9" ht="15" customHeight="1" x14ac:dyDescent="0.2">
      <c r="A35" s="210" t="s">
        <v>125</v>
      </c>
      <c r="B35" s="211"/>
      <c r="C35" s="211"/>
      <c r="D35" s="211"/>
      <c r="E35" s="211"/>
      <c r="F35" s="211"/>
      <c r="G35" s="211"/>
      <c r="H35" s="211"/>
      <c r="I35" s="212"/>
    </row>
    <row r="36" spans="1:9" ht="15" customHeight="1" x14ac:dyDescent="0.2">
      <c r="A36" s="208" t="s">
        <v>89</v>
      </c>
      <c r="B36" s="209"/>
      <c r="C36" s="209"/>
      <c r="D36" s="209"/>
      <c r="E36" s="209"/>
      <c r="F36" s="209"/>
      <c r="G36" s="209"/>
      <c r="H36" s="209"/>
      <c r="I36" s="216"/>
    </row>
    <row r="37" spans="1:9" ht="15" customHeight="1" thickBot="1" x14ac:dyDescent="0.25">
      <c r="A37" s="213" t="s">
        <v>90</v>
      </c>
      <c r="B37" s="214"/>
      <c r="C37" s="214"/>
      <c r="D37" s="214"/>
      <c r="E37" s="214"/>
      <c r="F37" s="214"/>
      <c r="G37" s="214"/>
      <c r="H37" s="214"/>
      <c r="I37" s="215"/>
    </row>
    <row r="38" spans="1:9" hidden="1" x14ac:dyDescent="0.2"/>
    <row r="39" spans="1:9" x14ac:dyDescent="0.2"/>
    <row r="40" spans="1:9" x14ac:dyDescent="0.2"/>
    <row r="41" spans="1:9" hidden="1" x14ac:dyDescent="0.2"/>
    <row r="42" spans="1:9" hidden="1" x14ac:dyDescent="0.2"/>
    <row r="43" spans="1:9" hidden="1" x14ac:dyDescent="0.2"/>
    <row r="44" spans="1:9" hidden="1" x14ac:dyDescent="0.2"/>
    <row r="45" spans="1:9" hidden="1" x14ac:dyDescent="0.2"/>
    <row r="46" spans="1:9" hidden="1" x14ac:dyDescent="0.2"/>
    <row r="47" spans="1:9" hidden="1" x14ac:dyDescent="0.2"/>
    <row r="48" spans="1:9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</sheetData>
  <mergeCells count="32">
    <mergeCell ref="A29:G29"/>
    <mergeCell ref="H29:I29"/>
    <mergeCell ref="A26:E26"/>
    <mergeCell ref="A28:E28"/>
    <mergeCell ref="A30:I30"/>
    <mergeCell ref="H26:I26"/>
    <mergeCell ref="H27:I27"/>
    <mergeCell ref="A27:G27"/>
    <mergeCell ref="A35:I35"/>
    <mergeCell ref="A31:I31"/>
    <mergeCell ref="A32:I32"/>
    <mergeCell ref="A33:I33"/>
    <mergeCell ref="A37:I37"/>
    <mergeCell ref="A34:I34"/>
    <mergeCell ref="A36:I36"/>
    <mergeCell ref="A1:G2"/>
    <mergeCell ref="D5:G5"/>
    <mergeCell ref="H1:I1"/>
    <mergeCell ref="H2:I2"/>
    <mergeCell ref="H5:I5"/>
    <mergeCell ref="A3:I3"/>
    <mergeCell ref="A4:I4"/>
    <mergeCell ref="A5:C5"/>
    <mergeCell ref="A25:E25"/>
    <mergeCell ref="F25:I25"/>
    <mergeCell ref="A24:E24"/>
    <mergeCell ref="F24:I24"/>
    <mergeCell ref="A6:C6"/>
    <mergeCell ref="A23:E23"/>
    <mergeCell ref="F23:I23"/>
    <mergeCell ref="H6:I6"/>
    <mergeCell ref="D6:G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3" fitToHeight="0" orientation="portrait" horizontalDpi="4294967294" verticalDpi="4294967294" r:id="rId1"/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H47"/>
  <sheetViews>
    <sheetView zoomScaleNormal="100" zoomScaleSheetLayoutView="100" workbookViewId="0">
      <selection activeCell="F29" sqref="F29"/>
    </sheetView>
  </sheetViews>
  <sheetFormatPr defaultColWidth="0" defaultRowHeight="0" customHeight="1" zeroHeight="1" x14ac:dyDescent="0.2"/>
  <cols>
    <col min="1" max="1" width="3.7109375" style="126" customWidth="1"/>
    <col min="2" max="2" width="35.7109375" style="2" customWidth="1"/>
    <col min="3" max="5" width="10.7109375" style="2" customWidth="1"/>
    <col min="6" max="6" width="20.7109375" style="127" customWidth="1"/>
    <col min="7" max="8" width="0" style="1" hidden="1" customWidth="1"/>
    <col min="9" max="16384" width="11.42578125" style="1" hidden="1"/>
  </cols>
  <sheetData>
    <row r="1" spans="1:8" ht="15" customHeight="1" thickBot="1" x14ac:dyDescent="0.25">
      <c r="A1" s="256" t="s">
        <v>157</v>
      </c>
      <c r="B1" s="257"/>
      <c r="C1" s="257"/>
      <c r="D1" s="257"/>
      <c r="E1" s="257"/>
      <c r="F1" s="103" t="s">
        <v>1</v>
      </c>
    </row>
    <row r="2" spans="1:8" ht="15" customHeight="1" thickTop="1" x14ac:dyDescent="0.2">
      <c r="A2" s="258"/>
      <c r="B2" s="259"/>
      <c r="C2" s="259"/>
      <c r="D2" s="259"/>
      <c r="E2" s="259"/>
      <c r="F2" s="104" t="s">
        <v>133</v>
      </c>
    </row>
    <row r="3" spans="1:8" ht="15" customHeight="1" x14ac:dyDescent="0.2">
      <c r="A3" s="260" t="s">
        <v>2</v>
      </c>
      <c r="B3" s="261"/>
      <c r="C3" s="261"/>
      <c r="D3" s="261"/>
      <c r="E3" s="261"/>
      <c r="F3" s="262"/>
    </row>
    <row r="4" spans="1:8" ht="15" customHeight="1" x14ac:dyDescent="0.2">
      <c r="A4" s="275"/>
      <c r="B4" s="276"/>
      <c r="C4" s="276"/>
      <c r="D4" s="276"/>
      <c r="E4" s="276"/>
      <c r="F4" s="277"/>
    </row>
    <row r="5" spans="1:8" ht="15" customHeight="1" x14ac:dyDescent="0.2">
      <c r="A5" s="105" t="s">
        <v>51</v>
      </c>
      <c r="B5" s="77"/>
      <c r="C5" s="272" t="s">
        <v>127</v>
      </c>
      <c r="D5" s="273"/>
      <c r="E5" s="274"/>
      <c r="F5" s="106" t="s">
        <v>3</v>
      </c>
    </row>
    <row r="6" spans="1:8" ht="50.1" customHeight="1" x14ac:dyDescent="0.2">
      <c r="A6" s="263" t="str">
        <f>'PFP1'!A6:C6</f>
        <v>PRESTAÇÃO DE SERVIÇO CONTINUADA PARA APOIO TÉCNICO-ADMINISTRATIVO NA GESTÃO DE CONTRATOS E CONVÊNIOS NA ÁREA DE ATUAÇÃO DA SEDE DA CODEVASF</v>
      </c>
      <c r="B6" s="264"/>
      <c r="C6" s="265" t="s">
        <v>126</v>
      </c>
      <c r="D6" s="265"/>
      <c r="E6" s="265"/>
      <c r="F6" s="265" t="s">
        <v>170</v>
      </c>
      <c r="G6" s="265"/>
      <c r="H6" s="265"/>
    </row>
    <row r="7" spans="1:8" ht="9.9499999999999993" customHeight="1" x14ac:dyDescent="0.2">
      <c r="A7" s="266" t="s">
        <v>15</v>
      </c>
      <c r="B7" s="267"/>
      <c r="C7" s="267"/>
      <c r="D7" s="267"/>
      <c r="E7" s="270" t="s">
        <v>16</v>
      </c>
      <c r="F7" s="271"/>
    </row>
    <row r="8" spans="1:8" ht="9.9499999999999993" customHeight="1" x14ac:dyDescent="0.2">
      <c r="A8" s="268"/>
      <c r="B8" s="269"/>
      <c r="C8" s="269"/>
      <c r="D8" s="269"/>
      <c r="E8" s="85" t="s">
        <v>17</v>
      </c>
      <c r="F8" s="107" t="s">
        <v>18</v>
      </c>
    </row>
    <row r="9" spans="1:8" ht="15" customHeight="1" x14ac:dyDescent="0.2">
      <c r="A9" s="108" t="s">
        <v>14</v>
      </c>
      <c r="B9" s="245" t="s">
        <v>22</v>
      </c>
      <c r="C9" s="245"/>
      <c r="D9" s="245"/>
      <c r="E9" s="80">
        <f>ROUND(SUM(E10:E18),4)</f>
        <v>0</v>
      </c>
      <c r="F9" s="109">
        <f>E9*'PFP1'!$H$8</f>
        <v>0</v>
      </c>
      <c r="H9" s="2"/>
    </row>
    <row r="10" spans="1:8" ht="15" customHeight="1" x14ac:dyDescent="0.2">
      <c r="A10" s="110" t="s">
        <v>11</v>
      </c>
      <c r="B10" s="248" t="s">
        <v>23</v>
      </c>
      <c r="C10" s="249"/>
      <c r="D10" s="250"/>
      <c r="E10" s="10"/>
      <c r="F10" s="111">
        <f>E10*'PFP1'!$H$8</f>
        <v>0</v>
      </c>
      <c r="H10" s="2"/>
    </row>
    <row r="11" spans="1:8" ht="15" customHeight="1" x14ac:dyDescent="0.2">
      <c r="A11" s="110" t="s">
        <v>12</v>
      </c>
      <c r="B11" s="248" t="s">
        <v>24</v>
      </c>
      <c r="C11" s="249"/>
      <c r="D11" s="250"/>
      <c r="E11" s="10"/>
      <c r="F11" s="111">
        <f>E11*'PFP1'!$H$8</f>
        <v>0</v>
      </c>
      <c r="H11" s="2"/>
    </row>
    <row r="12" spans="1:8" ht="15" customHeight="1" x14ac:dyDescent="0.2">
      <c r="A12" s="110" t="s">
        <v>13</v>
      </c>
      <c r="B12" s="248" t="s">
        <v>25</v>
      </c>
      <c r="C12" s="249"/>
      <c r="D12" s="250"/>
      <c r="E12" s="10"/>
      <c r="F12" s="111">
        <f>E12*'PFP1'!$H$8</f>
        <v>0</v>
      </c>
      <c r="H12" s="2"/>
    </row>
    <row r="13" spans="1:8" ht="15" customHeight="1" x14ac:dyDescent="0.2">
      <c r="A13" s="110" t="s">
        <v>26</v>
      </c>
      <c r="B13" s="248" t="s">
        <v>27</v>
      </c>
      <c r="C13" s="249"/>
      <c r="D13" s="250"/>
      <c r="E13" s="10"/>
      <c r="F13" s="111">
        <f>E13*'PFP1'!$H$8</f>
        <v>0</v>
      </c>
      <c r="H13" s="2"/>
    </row>
    <row r="14" spans="1:8" ht="15" customHeight="1" x14ac:dyDescent="0.2">
      <c r="A14" s="110" t="s">
        <v>28</v>
      </c>
      <c r="B14" s="248" t="s">
        <v>29</v>
      </c>
      <c r="C14" s="249"/>
      <c r="D14" s="250"/>
      <c r="E14" s="10"/>
      <c r="F14" s="111">
        <f>E14*'PFP1'!$H$8</f>
        <v>0</v>
      </c>
    </row>
    <row r="15" spans="1:8" ht="15" customHeight="1" x14ac:dyDescent="0.2">
      <c r="A15" s="110" t="s">
        <v>30</v>
      </c>
      <c r="B15" s="248" t="s">
        <v>31</v>
      </c>
      <c r="C15" s="249"/>
      <c r="D15" s="250"/>
      <c r="E15" s="10"/>
      <c r="F15" s="111">
        <f>E15*'PFP1'!$H$8</f>
        <v>0</v>
      </c>
    </row>
    <row r="16" spans="1:8" ht="15" customHeight="1" x14ac:dyDescent="0.2">
      <c r="A16" s="110" t="s">
        <v>32</v>
      </c>
      <c r="B16" s="248" t="s">
        <v>33</v>
      </c>
      <c r="C16" s="249"/>
      <c r="D16" s="250"/>
      <c r="E16" s="10"/>
      <c r="F16" s="111">
        <f>E16*'PFP1'!$H$8</f>
        <v>0</v>
      </c>
    </row>
    <row r="17" spans="1:6" ht="15" customHeight="1" x14ac:dyDescent="0.2">
      <c r="A17" s="112" t="s">
        <v>34</v>
      </c>
      <c r="B17" s="251" t="s">
        <v>35</v>
      </c>
      <c r="C17" s="252"/>
      <c r="D17" s="253"/>
      <c r="E17" s="10"/>
      <c r="F17" s="111">
        <f>E17*'PFP1'!$H$8</f>
        <v>0</v>
      </c>
    </row>
    <row r="18" spans="1:6" ht="15" customHeight="1" x14ac:dyDescent="0.2">
      <c r="A18" s="113" t="s">
        <v>36</v>
      </c>
      <c r="B18" s="254" t="s">
        <v>37</v>
      </c>
      <c r="C18" s="234"/>
      <c r="D18" s="255"/>
      <c r="E18" s="10"/>
      <c r="F18" s="111">
        <f>E18*'PFP1'!$H$8</f>
        <v>0</v>
      </c>
    </row>
    <row r="19" spans="1:6" ht="15" customHeight="1" x14ac:dyDescent="0.2">
      <c r="A19" s="114" t="s">
        <v>38</v>
      </c>
      <c r="B19" s="246" t="s">
        <v>39</v>
      </c>
      <c r="C19" s="246"/>
      <c r="D19" s="246"/>
      <c r="E19" s="81">
        <f>ROUND(SUM(E20:E26),4)</f>
        <v>0</v>
      </c>
      <c r="F19" s="109">
        <f>E19*'PFP1'!$H$8</f>
        <v>0</v>
      </c>
    </row>
    <row r="20" spans="1:6" ht="15" customHeight="1" x14ac:dyDescent="0.2">
      <c r="A20" s="115" t="s">
        <v>9</v>
      </c>
      <c r="B20" s="247" t="s">
        <v>40</v>
      </c>
      <c r="C20" s="247"/>
      <c r="D20" s="247"/>
      <c r="E20" s="59"/>
      <c r="F20" s="111">
        <f>E20*'PFP1'!$H$8</f>
        <v>0</v>
      </c>
    </row>
    <row r="21" spans="1:6" ht="15" customHeight="1" x14ac:dyDescent="0.2">
      <c r="A21" s="115" t="s">
        <v>97</v>
      </c>
      <c r="B21" s="233" t="s">
        <v>91</v>
      </c>
      <c r="C21" s="234"/>
      <c r="D21" s="235"/>
      <c r="E21" s="59"/>
      <c r="F21" s="111">
        <f>E21*'PFP1'!$H$8</f>
        <v>0</v>
      </c>
    </row>
    <row r="22" spans="1:6" ht="15" customHeight="1" x14ac:dyDescent="0.2">
      <c r="A22" s="115" t="s">
        <v>98</v>
      </c>
      <c r="B22" s="233" t="s">
        <v>92</v>
      </c>
      <c r="C22" s="234"/>
      <c r="D22" s="235"/>
      <c r="E22" s="59"/>
      <c r="F22" s="111">
        <f>E22*'PFP1'!$H$8</f>
        <v>0</v>
      </c>
    </row>
    <row r="23" spans="1:6" ht="15" customHeight="1" x14ac:dyDescent="0.2">
      <c r="A23" s="115" t="s">
        <v>99</v>
      </c>
      <c r="B23" s="233" t="s">
        <v>93</v>
      </c>
      <c r="C23" s="234"/>
      <c r="D23" s="235"/>
      <c r="E23" s="59"/>
      <c r="F23" s="111">
        <f>E23*'PFP1'!$H$8</f>
        <v>0</v>
      </c>
    </row>
    <row r="24" spans="1:6" ht="15" customHeight="1" x14ac:dyDescent="0.2">
      <c r="A24" s="115" t="s">
        <v>100</v>
      </c>
      <c r="B24" s="233" t="s">
        <v>94</v>
      </c>
      <c r="C24" s="234"/>
      <c r="D24" s="235"/>
      <c r="E24" s="59"/>
      <c r="F24" s="111">
        <f>E24*'PFP1'!$H$8</f>
        <v>0</v>
      </c>
    </row>
    <row r="25" spans="1:6" ht="15" customHeight="1" x14ac:dyDescent="0.2">
      <c r="A25" s="115" t="s">
        <v>101</v>
      </c>
      <c r="B25" s="233" t="s">
        <v>95</v>
      </c>
      <c r="C25" s="234"/>
      <c r="D25" s="235"/>
      <c r="E25" s="59"/>
      <c r="F25" s="111">
        <f>E25*'PFP1'!$H$8</f>
        <v>0</v>
      </c>
    </row>
    <row r="26" spans="1:6" ht="15" customHeight="1" x14ac:dyDescent="0.2">
      <c r="A26" s="115" t="s">
        <v>102</v>
      </c>
      <c r="B26" s="233" t="s">
        <v>96</v>
      </c>
      <c r="C26" s="234"/>
      <c r="D26" s="235"/>
      <c r="E26" s="59"/>
      <c r="F26" s="111">
        <f>E26*'PFP1'!$H$8</f>
        <v>0</v>
      </c>
    </row>
    <row r="27" spans="1:6" ht="15" customHeight="1" x14ac:dyDescent="0.2">
      <c r="A27" s="116" t="s">
        <v>10</v>
      </c>
      <c r="B27" s="240" t="s">
        <v>41</v>
      </c>
      <c r="C27" s="240"/>
      <c r="D27" s="240"/>
      <c r="E27" s="82">
        <f>ROUND(SUM(E28:E32),4)</f>
        <v>0</v>
      </c>
      <c r="F27" s="109">
        <f>E27*'PFP1'!$H$8</f>
        <v>0</v>
      </c>
    </row>
    <row r="28" spans="1:6" ht="15" customHeight="1" x14ac:dyDescent="0.2">
      <c r="A28" s="110" t="s">
        <v>42</v>
      </c>
      <c r="B28" s="241" t="s">
        <v>105</v>
      </c>
      <c r="C28" s="241"/>
      <c r="D28" s="241"/>
      <c r="E28" s="13"/>
      <c r="F28" s="111">
        <f>E28*'PFP1'!$H$8</f>
        <v>0</v>
      </c>
    </row>
    <row r="29" spans="1:6" ht="15" customHeight="1" x14ac:dyDescent="0.2">
      <c r="A29" s="117" t="s">
        <v>43</v>
      </c>
      <c r="B29" s="236" t="s">
        <v>106</v>
      </c>
      <c r="C29" s="236"/>
      <c r="D29" s="236"/>
      <c r="E29" s="13"/>
      <c r="F29" s="111">
        <f>E29*'PFP1'!$H$8</f>
        <v>0</v>
      </c>
    </row>
    <row r="30" spans="1:6" ht="15" customHeight="1" x14ac:dyDescent="0.2">
      <c r="A30" s="115" t="s">
        <v>44</v>
      </c>
      <c r="B30" s="236" t="s">
        <v>104</v>
      </c>
      <c r="C30" s="236"/>
      <c r="D30" s="236"/>
      <c r="E30" s="13"/>
      <c r="F30" s="111">
        <f>E30*'PFP1'!$H$8</f>
        <v>0</v>
      </c>
    </row>
    <row r="31" spans="1:6" ht="15" customHeight="1" x14ac:dyDescent="0.2">
      <c r="A31" s="115" t="s">
        <v>108</v>
      </c>
      <c r="B31" s="236" t="s">
        <v>128</v>
      </c>
      <c r="C31" s="236"/>
      <c r="D31" s="236"/>
      <c r="E31" s="13"/>
      <c r="F31" s="111">
        <f>E31*'PFP1'!$H$8</f>
        <v>0</v>
      </c>
    </row>
    <row r="32" spans="1:6" ht="15" customHeight="1" x14ac:dyDescent="0.2">
      <c r="A32" s="115" t="s">
        <v>109</v>
      </c>
      <c r="B32" s="236" t="s">
        <v>107</v>
      </c>
      <c r="C32" s="236"/>
      <c r="D32" s="236"/>
      <c r="E32" s="13"/>
      <c r="F32" s="111">
        <f>E32*'PFP1'!$H$8</f>
        <v>0</v>
      </c>
    </row>
    <row r="33" spans="1:6" ht="15" customHeight="1" x14ac:dyDescent="0.2">
      <c r="A33" s="118" t="s">
        <v>45</v>
      </c>
      <c r="B33" s="244" t="s">
        <v>46</v>
      </c>
      <c r="C33" s="244"/>
      <c r="D33" s="244"/>
      <c r="E33" s="83">
        <f>ROUND(SUM(E34:E35),4)</f>
        <v>0</v>
      </c>
      <c r="F33" s="109">
        <f>E33*'PFP1'!$H$8</f>
        <v>0</v>
      </c>
    </row>
    <row r="34" spans="1:6" ht="15" customHeight="1" x14ac:dyDescent="0.2">
      <c r="A34" s="117" t="s">
        <v>47</v>
      </c>
      <c r="B34" s="278" t="s">
        <v>48</v>
      </c>
      <c r="C34" s="278"/>
      <c r="D34" s="278"/>
      <c r="E34" s="13">
        <f>ROUND(E9*E19,4)</f>
        <v>0</v>
      </c>
      <c r="F34" s="111">
        <f>E34*'PFP1'!$H$8</f>
        <v>0</v>
      </c>
    </row>
    <row r="35" spans="1:6" ht="30" customHeight="1" x14ac:dyDescent="0.2">
      <c r="A35" s="115" t="s">
        <v>49</v>
      </c>
      <c r="B35" s="242" t="s">
        <v>103</v>
      </c>
      <c r="C35" s="242"/>
      <c r="D35" s="243"/>
      <c r="E35" s="61">
        <f>(E29*E9)+(E28*E12)</f>
        <v>0</v>
      </c>
      <c r="F35" s="111">
        <f>E35*'PFP1'!$H$8</f>
        <v>0</v>
      </c>
    </row>
    <row r="36" spans="1:6" ht="15" customHeight="1" x14ac:dyDescent="0.2">
      <c r="A36" s="119" t="s">
        <v>65</v>
      </c>
      <c r="B36" s="279" t="s">
        <v>64</v>
      </c>
      <c r="C36" s="280"/>
      <c r="D36" s="280"/>
      <c r="E36" s="84">
        <f>ROUND(E9+E19+E27+E33,4)</f>
        <v>0</v>
      </c>
      <c r="F36" s="109">
        <f>E36*'PFP1'!$H$8</f>
        <v>0</v>
      </c>
    </row>
    <row r="37" spans="1:6" ht="15" customHeight="1" x14ac:dyDescent="0.2">
      <c r="A37" s="120" t="s">
        <v>142</v>
      </c>
      <c r="B37" s="281" t="s">
        <v>79</v>
      </c>
      <c r="C37" s="282"/>
      <c r="D37" s="282"/>
      <c r="E37" s="322">
        <f>ROUND((1+E36+PFP3_FatorKc!E15)*(1+PFP3_FatorKc!E14)*(1+PFP3_FatorKc!E10),4)</f>
        <v>1</v>
      </c>
      <c r="F37" s="121"/>
    </row>
    <row r="38" spans="1:6" ht="15" customHeight="1" x14ac:dyDescent="0.2">
      <c r="A38" s="122" t="s">
        <v>4</v>
      </c>
      <c r="B38" s="39"/>
      <c r="C38" s="39"/>
      <c r="D38" s="40"/>
      <c r="E38" s="227" t="s">
        <v>81</v>
      </c>
      <c r="F38" s="226"/>
    </row>
    <row r="39" spans="1:6" ht="15" customHeight="1" x14ac:dyDescent="0.2">
      <c r="A39" s="123"/>
      <c r="B39" s="69"/>
      <c r="C39" s="69"/>
      <c r="D39" s="70"/>
      <c r="E39" s="228"/>
      <c r="F39" s="229"/>
    </row>
    <row r="40" spans="1:6" ht="15" customHeight="1" x14ac:dyDescent="0.2">
      <c r="A40" s="124" t="s">
        <v>6</v>
      </c>
      <c r="B40" s="39"/>
      <c r="C40" s="39"/>
      <c r="D40" s="40"/>
      <c r="E40" s="71" t="s">
        <v>7</v>
      </c>
      <c r="F40" s="102"/>
    </row>
    <row r="41" spans="1:6" ht="15" customHeight="1" x14ac:dyDescent="0.2">
      <c r="A41" s="237"/>
      <c r="B41" s="238"/>
      <c r="C41" s="238"/>
      <c r="D41" s="239"/>
      <c r="E41" s="68"/>
      <c r="F41" s="125"/>
    </row>
    <row r="42" spans="1:6" ht="15" customHeight="1" x14ac:dyDescent="0.2">
      <c r="A42" s="126" t="s">
        <v>8</v>
      </c>
    </row>
    <row r="43" spans="1:6" ht="15" customHeight="1" x14ac:dyDescent="0.2">
      <c r="A43" s="208" t="s">
        <v>50</v>
      </c>
      <c r="B43" s="209"/>
      <c r="C43" s="209"/>
      <c r="D43" s="209"/>
      <c r="E43" s="209"/>
      <c r="F43" s="216"/>
    </row>
    <row r="44" spans="1:6" ht="15" customHeight="1" x14ac:dyDescent="0.2">
      <c r="A44" s="208" t="s">
        <v>118</v>
      </c>
      <c r="B44" s="209"/>
      <c r="C44" s="209"/>
      <c r="D44" s="209"/>
      <c r="E44" s="209"/>
      <c r="F44" s="216"/>
    </row>
    <row r="45" spans="1:6" ht="15" customHeight="1" x14ac:dyDescent="0.2">
      <c r="A45" s="208" t="s">
        <v>152</v>
      </c>
      <c r="B45" s="209"/>
      <c r="C45" s="209"/>
      <c r="D45" s="209"/>
      <c r="E45" s="209"/>
      <c r="F45" s="216"/>
    </row>
    <row r="46" spans="1:6" ht="15" customHeight="1" x14ac:dyDescent="0.2">
      <c r="A46" s="230" t="s">
        <v>145</v>
      </c>
      <c r="B46" s="231"/>
      <c r="C46" s="231"/>
      <c r="D46" s="231"/>
      <c r="E46" s="231"/>
      <c r="F46" s="232"/>
    </row>
    <row r="47" spans="1:6" ht="15" hidden="1" customHeight="1" x14ac:dyDescent="0.2"/>
  </sheetData>
  <mergeCells count="45">
    <mergeCell ref="B34:D34"/>
    <mergeCell ref="B36:D36"/>
    <mergeCell ref="B37:D37"/>
    <mergeCell ref="B21:D21"/>
    <mergeCell ref="B22:D22"/>
    <mergeCell ref="B23:D23"/>
    <mergeCell ref="B24:D24"/>
    <mergeCell ref="B25:D25"/>
    <mergeCell ref="A1:E2"/>
    <mergeCell ref="A3:F3"/>
    <mergeCell ref="A6:B6"/>
    <mergeCell ref="C6:E6"/>
    <mergeCell ref="A7:D8"/>
    <mergeCell ref="E7:F7"/>
    <mergeCell ref="C5:E5"/>
    <mergeCell ref="A4:F4"/>
    <mergeCell ref="F6:H6"/>
    <mergeCell ref="B9:D9"/>
    <mergeCell ref="B19:D19"/>
    <mergeCell ref="B20:D20"/>
    <mergeCell ref="B10:D10"/>
    <mergeCell ref="B15:D15"/>
    <mergeCell ref="B16:D16"/>
    <mergeCell ref="B17:D17"/>
    <mergeCell ref="B18:D18"/>
    <mergeCell ref="B11:D11"/>
    <mergeCell ref="B12:D12"/>
    <mergeCell ref="B13:D13"/>
    <mergeCell ref="B14:D14"/>
    <mergeCell ref="A46:F46"/>
    <mergeCell ref="A45:F45"/>
    <mergeCell ref="A44:F44"/>
    <mergeCell ref="A43:F43"/>
    <mergeCell ref="B26:D26"/>
    <mergeCell ref="B31:D31"/>
    <mergeCell ref="B32:D32"/>
    <mergeCell ref="A41:D41"/>
    <mergeCell ref="B30:D30"/>
    <mergeCell ref="B27:D27"/>
    <mergeCell ref="B28:D28"/>
    <mergeCell ref="B29:D29"/>
    <mergeCell ref="E39:F39"/>
    <mergeCell ref="E38:F38"/>
    <mergeCell ref="B35:D35"/>
    <mergeCell ref="B33:D33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H47"/>
  <sheetViews>
    <sheetView topLeftCell="A25" zoomScaleNormal="100" zoomScaleSheetLayoutView="100" workbookViewId="0">
      <selection activeCell="F37" sqref="F37"/>
    </sheetView>
  </sheetViews>
  <sheetFormatPr defaultColWidth="0" defaultRowHeight="0" customHeight="1" zeroHeight="1" x14ac:dyDescent="0.2"/>
  <cols>
    <col min="1" max="1" width="3.7109375" style="126" customWidth="1"/>
    <col min="2" max="2" width="35.7109375" style="2" customWidth="1"/>
    <col min="3" max="5" width="10.7109375" style="2" customWidth="1"/>
    <col min="6" max="6" width="20.7109375" style="127" customWidth="1"/>
    <col min="7" max="16384" width="11.42578125" style="1" hidden="1"/>
  </cols>
  <sheetData>
    <row r="1" spans="1:8" ht="15" customHeight="1" thickBot="1" x14ac:dyDescent="0.25">
      <c r="A1" s="256" t="s">
        <v>156</v>
      </c>
      <c r="B1" s="257"/>
      <c r="C1" s="257"/>
      <c r="D1" s="257"/>
      <c r="E1" s="257"/>
      <c r="F1" s="103" t="s">
        <v>1</v>
      </c>
    </row>
    <row r="2" spans="1:8" ht="15" customHeight="1" thickTop="1" x14ac:dyDescent="0.2">
      <c r="A2" s="258"/>
      <c r="B2" s="259"/>
      <c r="C2" s="259"/>
      <c r="D2" s="259"/>
      <c r="E2" s="259"/>
      <c r="F2" s="104" t="s">
        <v>134</v>
      </c>
    </row>
    <row r="3" spans="1:8" ht="15" customHeight="1" x14ac:dyDescent="0.2">
      <c r="A3" s="260" t="s">
        <v>2</v>
      </c>
      <c r="B3" s="261"/>
      <c r="C3" s="261"/>
      <c r="D3" s="261"/>
      <c r="E3" s="261"/>
      <c r="F3" s="262"/>
    </row>
    <row r="4" spans="1:8" ht="15" customHeight="1" x14ac:dyDescent="0.2">
      <c r="A4" s="275"/>
      <c r="B4" s="276"/>
      <c r="C4" s="276"/>
      <c r="D4" s="276"/>
      <c r="E4" s="276"/>
      <c r="F4" s="277"/>
    </row>
    <row r="5" spans="1:8" ht="15" customHeight="1" x14ac:dyDescent="0.2">
      <c r="A5" s="105" t="s">
        <v>51</v>
      </c>
      <c r="B5" s="77"/>
      <c r="C5" s="272" t="s">
        <v>127</v>
      </c>
      <c r="D5" s="273"/>
      <c r="E5" s="274"/>
      <c r="F5" s="106" t="s">
        <v>3</v>
      </c>
    </row>
    <row r="6" spans="1:8" ht="50.1" customHeight="1" x14ac:dyDescent="0.2">
      <c r="A6" s="263" t="str">
        <f>PFP2.1_FatorKa!A6</f>
        <v>PRESTAÇÃO DE SERVIÇO CONTINUADA PARA APOIO TÉCNICO-ADMINISTRATIVO NA GESTÃO DE CONTRATOS E CONVÊNIOS NA ÁREA DE ATUAÇÃO DA SEDE DA CODEVASF</v>
      </c>
      <c r="B6" s="264"/>
      <c r="C6" s="265" t="s">
        <v>126</v>
      </c>
      <c r="D6" s="265"/>
      <c r="E6" s="265"/>
      <c r="F6" s="265" t="str">
        <f>PFP2.1_FatorKa!F6</f>
        <v>BASE: 07/2021                SINAPI 05/2021                           SICRO: 01/2021                       CODEVASF 04/2021</v>
      </c>
      <c r="G6" s="265"/>
      <c r="H6" s="265"/>
    </row>
    <row r="7" spans="1:8" ht="9.9499999999999993" customHeight="1" x14ac:dyDescent="0.2">
      <c r="A7" s="266" t="s">
        <v>15</v>
      </c>
      <c r="B7" s="267"/>
      <c r="C7" s="267"/>
      <c r="D7" s="267"/>
      <c r="E7" s="270" t="s">
        <v>16</v>
      </c>
      <c r="F7" s="271"/>
    </row>
    <row r="8" spans="1:8" ht="9.9499999999999993" customHeight="1" x14ac:dyDescent="0.2">
      <c r="A8" s="268"/>
      <c r="B8" s="269"/>
      <c r="C8" s="269"/>
      <c r="D8" s="269"/>
      <c r="E8" s="85" t="s">
        <v>17</v>
      </c>
      <c r="F8" s="107" t="s">
        <v>18</v>
      </c>
    </row>
    <row r="9" spans="1:8" ht="15" customHeight="1" x14ac:dyDescent="0.2">
      <c r="A9" s="108" t="s">
        <v>14</v>
      </c>
      <c r="B9" s="245" t="s">
        <v>22</v>
      </c>
      <c r="C9" s="245"/>
      <c r="D9" s="245"/>
      <c r="E9" s="80">
        <f>ROUND(SUM(E10:E18),4)</f>
        <v>0</v>
      </c>
      <c r="F9" s="128">
        <f>E9*'PFP1'!$H$12</f>
        <v>0</v>
      </c>
    </row>
    <row r="10" spans="1:8" ht="15" customHeight="1" x14ac:dyDescent="0.2">
      <c r="A10" s="110" t="s">
        <v>11</v>
      </c>
      <c r="B10" s="73" t="s">
        <v>23</v>
      </c>
      <c r="C10" s="74"/>
      <c r="D10" s="74"/>
      <c r="E10" s="62">
        <v>0</v>
      </c>
      <c r="F10" s="129">
        <f>E10*'PFP1'!$H$12</f>
        <v>0</v>
      </c>
    </row>
    <row r="11" spans="1:8" ht="15" customHeight="1" x14ac:dyDescent="0.2">
      <c r="A11" s="110" t="s">
        <v>12</v>
      </c>
      <c r="B11" s="73" t="s">
        <v>24</v>
      </c>
      <c r="C11" s="74"/>
      <c r="D11" s="74"/>
      <c r="E11" s="62">
        <v>0</v>
      </c>
      <c r="F11" s="130">
        <f>E11*'PFP1'!$H$12</f>
        <v>0</v>
      </c>
    </row>
    <row r="12" spans="1:8" ht="15" customHeight="1" x14ac:dyDescent="0.2">
      <c r="A12" s="110" t="s">
        <v>13</v>
      </c>
      <c r="B12" s="73" t="s">
        <v>25</v>
      </c>
      <c r="C12" s="74"/>
      <c r="D12" s="74"/>
      <c r="E12" s="62">
        <v>0</v>
      </c>
      <c r="F12" s="130">
        <f>E12*'PFP1'!$H$12</f>
        <v>0</v>
      </c>
    </row>
    <row r="13" spans="1:8" ht="15" customHeight="1" x14ac:dyDescent="0.2">
      <c r="A13" s="110" t="s">
        <v>26</v>
      </c>
      <c r="B13" s="73" t="s">
        <v>27</v>
      </c>
      <c r="C13" s="74"/>
      <c r="D13" s="74"/>
      <c r="E13" s="62">
        <v>0</v>
      </c>
      <c r="F13" s="130">
        <f>E13*'PFP1'!$H$12</f>
        <v>0</v>
      </c>
    </row>
    <row r="14" spans="1:8" ht="15" customHeight="1" x14ac:dyDescent="0.2">
      <c r="A14" s="110" t="s">
        <v>28</v>
      </c>
      <c r="B14" s="73" t="s">
        <v>29</v>
      </c>
      <c r="C14" s="74"/>
      <c r="D14" s="74"/>
      <c r="E14" s="62">
        <v>0</v>
      </c>
      <c r="F14" s="130">
        <f>E14*'PFP1'!$H$12</f>
        <v>0</v>
      </c>
    </row>
    <row r="15" spans="1:8" ht="15" customHeight="1" x14ac:dyDescent="0.2">
      <c r="A15" s="110" t="s">
        <v>30</v>
      </c>
      <c r="B15" s="73" t="s">
        <v>31</v>
      </c>
      <c r="C15" s="74"/>
      <c r="D15" s="74"/>
      <c r="E15" s="62">
        <v>0</v>
      </c>
      <c r="F15" s="130">
        <f>E15*'PFP1'!$H$12</f>
        <v>0</v>
      </c>
    </row>
    <row r="16" spans="1:8" ht="15" customHeight="1" x14ac:dyDescent="0.2">
      <c r="A16" s="110" t="s">
        <v>32</v>
      </c>
      <c r="B16" s="73" t="s">
        <v>33</v>
      </c>
      <c r="C16" s="74"/>
      <c r="D16" s="74"/>
      <c r="E16" s="62">
        <v>0</v>
      </c>
      <c r="F16" s="130">
        <f>E16*'PFP1'!$H$12</f>
        <v>0</v>
      </c>
    </row>
    <row r="17" spans="1:6" ht="15" customHeight="1" x14ac:dyDescent="0.2">
      <c r="A17" s="112" t="s">
        <v>34</v>
      </c>
      <c r="B17" s="11" t="s">
        <v>35</v>
      </c>
      <c r="C17" s="12"/>
      <c r="D17" s="12"/>
      <c r="E17" s="62">
        <v>0</v>
      </c>
      <c r="F17" s="130">
        <f>E17*'PFP1'!$H$12</f>
        <v>0</v>
      </c>
    </row>
    <row r="18" spans="1:6" ht="15" customHeight="1" x14ac:dyDescent="0.2">
      <c r="A18" s="113" t="s">
        <v>36</v>
      </c>
      <c r="B18" s="75" t="s">
        <v>37</v>
      </c>
      <c r="C18" s="76"/>
      <c r="D18" s="76"/>
      <c r="E18" s="62">
        <v>0</v>
      </c>
      <c r="F18" s="130">
        <f>E18*'PFP1'!$H$12</f>
        <v>0</v>
      </c>
    </row>
    <row r="19" spans="1:6" ht="15" customHeight="1" x14ac:dyDescent="0.2">
      <c r="A19" s="114" t="s">
        <v>38</v>
      </c>
      <c r="B19" s="246" t="s">
        <v>39</v>
      </c>
      <c r="C19" s="246"/>
      <c r="D19" s="246"/>
      <c r="E19" s="86">
        <f>ROUND(SUM(E20:E26),4)</f>
        <v>0</v>
      </c>
      <c r="F19" s="101">
        <f>E19*'PFP1'!$H$12</f>
        <v>0</v>
      </c>
    </row>
    <row r="20" spans="1:6" ht="15" customHeight="1" x14ac:dyDescent="0.2">
      <c r="A20" s="115" t="s">
        <v>9</v>
      </c>
      <c r="B20" s="247" t="s">
        <v>40</v>
      </c>
      <c r="C20" s="247"/>
      <c r="D20" s="247"/>
      <c r="E20" s="63">
        <v>0</v>
      </c>
      <c r="F20" s="130">
        <f>E20*'PFP1'!$H$12</f>
        <v>0</v>
      </c>
    </row>
    <row r="21" spans="1:6" ht="15" customHeight="1" x14ac:dyDescent="0.2">
      <c r="A21" s="115" t="s">
        <v>97</v>
      </c>
      <c r="B21" s="233" t="s">
        <v>91</v>
      </c>
      <c r="C21" s="234"/>
      <c r="D21" s="235"/>
      <c r="E21" s="63">
        <v>0</v>
      </c>
      <c r="F21" s="130">
        <f>E21*'PFP1'!$H$12</f>
        <v>0</v>
      </c>
    </row>
    <row r="22" spans="1:6" ht="15" customHeight="1" x14ac:dyDescent="0.2">
      <c r="A22" s="115" t="s">
        <v>98</v>
      </c>
      <c r="B22" s="233" t="s">
        <v>92</v>
      </c>
      <c r="C22" s="234"/>
      <c r="D22" s="235"/>
      <c r="E22" s="63">
        <v>0</v>
      </c>
      <c r="F22" s="130">
        <f>E22*'PFP1'!$H$12</f>
        <v>0</v>
      </c>
    </row>
    <row r="23" spans="1:6" ht="15" customHeight="1" x14ac:dyDescent="0.2">
      <c r="A23" s="115" t="s">
        <v>99</v>
      </c>
      <c r="B23" s="233" t="s">
        <v>93</v>
      </c>
      <c r="C23" s="234"/>
      <c r="D23" s="235"/>
      <c r="E23" s="63">
        <v>0</v>
      </c>
      <c r="F23" s="130">
        <f>E23*'PFP1'!$H$12</f>
        <v>0</v>
      </c>
    </row>
    <row r="24" spans="1:6" ht="15" customHeight="1" x14ac:dyDescent="0.2">
      <c r="A24" s="115" t="s">
        <v>100</v>
      </c>
      <c r="B24" s="233" t="s">
        <v>94</v>
      </c>
      <c r="C24" s="234"/>
      <c r="D24" s="235"/>
      <c r="E24" s="63">
        <v>0</v>
      </c>
      <c r="F24" s="130">
        <f>E24*'PFP1'!$H$12</f>
        <v>0</v>
      </c>
    </row>
    <row r="25" spans="1:6" ht="15" customHeight="1" x14ac:dyDescent="0.2">
      <c r="A25" s="115" t="s">
        <v>101</v>
      </c>
      <c r="B25" s="233" t="s">
        <v>95</v>
      </c>
      <c r="C25" s="234"/>
      <c r="D25" s="235"/>
      <c r="E25" s="63">
        <v>0</v>
      </c>
      <c r="F25" s="130">
        <f>E25*'PFP1'!$H$12</f>
        <v>0</v>
      </c>
    </row>
    <row r="26" spans="1:6" ht="15" customHeight="1" x14ac:dyDescent="0.2">
      <c r="A26" s="115" t="s">
        <v>102</v>
      </c>
      <c r="B26" s="233" t="s">
        <v>96</v>
      </c>
      <c r="C26" s="234"/>
      <c r="D26" s="235"/>
      <c r="E26" s="59">
        <v>0</v>
      </c>
      <c r="F26" s="131">
        <f>E26*'PFP1'!$H$12</f>
        <v>0</v>
      </c>
    </row>
    <row r="27" spans="1:6" ht="15" customHeight="1" x14ac:dyDescent="0.2">
      <c r="A27" s="116" t="s">
        <v>10</v>
      </c>
      <c r="B27" s="240" t="s">
        <v>41</v>
      </c>
      <c r="C27" s="240"/>
      <c r="D27" s="240"/>
      <c r="E27" s="82">
        <f>ROUND(SUM(E28:E32),4)</f>
        <v>0</v>
      </c>
      <c r="F27" s="132">
        <f>E27*'PFP1'!$H$12</f>
        <v>0</v>
      </c>
    </row>
    <row r="28" spans="1:6" ht="15" customHeight="1" x14ac:dyDescent="0.2">
      <c r="A28" s="110" t="s">
        <v>42</v>
      </c>
      <c r="B28" s="241" t="s">
        <v>105</v>
      </c>
      <c r="C28" s="241"/>
      <c r="D28" s="241"/>
      <c r="E28" s="13">
        <v>0</v>
      </c>
      <c r="F28" s="131">
        <f>E28*'PFP1'!$H$12</f>
        <v>0</v>
      </c>
    </row>
    <row r="29" spans="1:6" ht="15" customHeight="1" x14ac:dyDescent="0.2">
      <c r="A29" s="117" t="s">
        <v>43</v>
      </c>
      <c r="B29" s="236" t="s">
        <v>106</v>
      </c>
      <c r="C29" s="236"/>
      <c r="D29" s="236"/>
      <c r="E29" s="13">
        <v>0</v>
      </c>
      <c r="F29" s="131">
        <f>E29*'PFP1'!$H$12</f>
        <v>0</v>
      </c>
    </row>
    <row r="30" spans="1:6" ht="15" customHeight="1" x14ac:dyDescent="0.2">
      <c r="A30" s="115" t="s">
        <v>44</v>
      </c>
      <c r="B30" s="236" t="s">
        <v>104</v>
      </c>
      <c r="C30" s="236"/>
      <c r="D30" s="236"/>
      <c r="E30" s="13">
        <v>0</v>
      </c>
      <c r="F30" s="131">
        <f>E30*'PFP1'!$H$12</f>
        <v>0</v>
      </c>
    </row>
    <row r="31" spans="1:6" ht="15" customHeight="1" x14ac:dyDescent="0.2">
      <c r="A31" s="115" t="s">
        <v>108</v>
      </c>
      <c r="B31" s="236" t="s">
        <v>128</v>
      </c>
      <c r="C31" s="236"/>
      <c r="D31" s="236"/>
      <c r="E31" s="13">
        <v>0</v>
      </c>
      <c r="F31" s="131">
        <f>E31*'PFP1'!$H$12</f>
        <v>0</v>
      </c>
    </row>
    <row r="32" spans="1:6" ht="15" customHeight="1" x14ac:dyDescent="0.2">
      <c r="A32" s="115" t="s">
        <v>109</v>
      </c>
      <c r="B32" s="236" t="s">
        <v>107</v>
      </c>
      <c r="C32" s="236"/>
      <c r="D32" s="236"/>
      <c r="E32" s="13">
        <v>0</v>
      </c>
      <c r="F32" s="131">
        <f>E32*'PFP1'!$H$12</f>
        <v>0</v>
      </c>
    </row>
    <row r="33" spans="1:6" ht="15" customHeight="1" x14ac:dyDescent="0.2">
      <c r="A33" s="118" t="s">
        <v>45</v>
      </c>
      <c r="B33" s="244" t="s">
        <v>46</v>
      </c>
      <c r="C33" s="244"/>
      <c r="D33" s="244"/>
      <c r="E33" s="83">
        <f>ROUND(SUM(E34:E35),4)</f>
        <v>0</v>
      </c>
      <c r="F33" s="101">
        <f>E33*'PFP1'!$H$12</f>
        <v>0</v>
      </c>
    </row>
    <row r="34" spans="1:6" ht="15" customHeight="1" x14ac:dyDescent="0.2">
      <c r="A34" s="117" t="s">
        <v>47</v>
      </c>
      <c r="B34" s="278" t="s">
        <v>48</v>
      </c>
      <c r="C34" s="278"/>
      <c r="D34" s="278"/>
      <c r="E34" s="13">
        <f>ROUND(E9*E19,4)</f>
        <v>0</v>
      </c>
      <c r="F34" s="130">
        <f>E34*'PFP1'!$H$12</f>
        <v>0</v>
      </c>
    </row>
    <row r="35" spans="1:6" ht="30" customHeight="1" x14ac:dyDescent="0.2">
      <c r="A35" s="115" t="s">
        <v>49</v>
      </c>
      <c r="B35" s="242" t="s">
        <v>103</v>
      </c>
      <c r="C35" s="242"/>
      <c r="D35" s="243"/>
      <c r="E35" s="61">
        <f>ROUND(E9*E29,4)+ROUND(E28*E12,4)</f>
        <v>0</v>
      </c>
      <c r="F35" s="133">
        <f>E35*'PFP1'!$H$12</f>
        <v>0</v>
      </c>
    </row>
    <row r="36" spans="1:6" ht="15" customHeight="1" x14ac:dyDescent="0.2">
      <c r="A36" s="119" t="s">
        <v>65</v>
      </c>
      <c r="B36" s="279" t="s">
        <v>64</v>
      </c>
      <c r="C36" s="280"/>
      <c r="D36" s="280"/>
      <c r="E36" s="84">
        <f>ROUND(E9+E19+E27+E33,4)</f>
        <v>0</v>
      </c>
      <c r="F36" s="134">
        <f>E36*'PFP1'!$H$12</f>
        <v>0</v>
      </c>
    </row>
    <row r="37" spans="1:6" ht="15" customHeight="1" x14ac:dyDescent="0.2">
      <c r="A37" s="120" t="s">
        <v>143</v>
      </c>
      <c r="B37" s="281" t="s">
        <v>79</v>
      </c>
      <c r="C37" s="282"/>
      <c r="D37" s="282"/>
      <c r="E37" s="323">
        <f>ROUND((1+E36+PFP3_FatorKc!E15)*(1+PFP3_FatorKc!E14)*(1+PFP3_FatorKc!E10),4)</f>
        <v>1</v>
      </c>
      <c r="F37" s="135"/>
    </row>
    <row r="38" spans="1:6" ht="15" customHeight="1" x14ac:dyDescent="0.2">
      <c r="A38" s="122" t="s">
        <v>4</v>
      </c>
      <c r="B38" s="39"/>
      <c r="C38" s="39"/>
      <c r="D38" s="40"/>
      <c r="E38" s="227" t="s">
        <v>81</v>
      </c>
      <c r="F38" s="226"/>
    </row>
    <row r="39" spans="1:6" ht="15" customHeight="1" x14ac:dyDescent="0.2">
      <c r="A39" s="123"/>
      <c r="B39" s="69"/>
      <c r="C39" s="69"/>
      <c r="D39" s="70"/>
      <c r="E39" s="228"/>
      <c r="F39" s="229"/>
    </row>
    <row r="40" spans="1:6" ht="15" customHeight="1" x14ac:dyDescent="0.2">
      <c r="A40" s="124" t="s">
        <v>6</v>
      </c>
      <c r="B40" s="39"/>
      <c r="C40" s="39"/>
      <c r="D40" s="40"/>
      <c r="E40" s="71" t="s">
        <v>7</v>
      </c>
      <c r="F40" s="102"/>
    </row>
    <row r="41" spans="1:6" ht="15" customHeight="1" x14ac:dyDescent="0.2">
      <c r="A41" s="237"/>
      <c r="B41" s="238"/>
      <c r="C41" s="238"/>
      <c r="D41" s="239"/>
      <c r="E41" s="68"/>
      <c r="F41" s="125"/>
    </row>
    <row r="42" spans="1:6" ht="15" customHeight="1" x14ac:dyDescent="0.2">
      <c r="A42" s="126" t="s">
        <v>8</v>
      </c>
    </row>
    <row r="43" spans="1:6" ht="15" customHeight="1" x14ac:dyDescent="0.2">
      <c r="A43" s="208" t="s">
        <v>50</v>
      </c>
      <c r="B43" s="209"/>
      <c r="C43" s="209"/>
      <c r="D43" s="209"/>
      <c r="E43" s="209"/>
      <c r="F43" s="216"/>
    </row>
    <row r="44" spans="1:6" ht="15" customHeight="1" x14ac:dyDescent="0.2">
      <c r="A44" s="208" t="s">
        <v>114</v>
      </c>
      <c r="B44" s="209"/>
      <c r="C44" s="209"/>
      <c r="D44" s="209"/>
      <c r="E44" s="209"/>
      <c r="F44" s="216"/>
    </row>
    <row r="45" spans="1:6" ht="15" customHeight="1" x14ac:dyDescent="0.2">
      <c r="A45" s="208" t="s">
        <v>153</v>
      </c>
      <c r="B45" s="209"/>
      <c r="C45" s="209"/>
      <c r="D45" s="209"/>
      <c r="E45" s="209"/>
      <c r="F45" s="216"/>
    </row>
    <row r="46" spans="1:6" ht="15" customHeight="1" x14ac:dyDescent="0.2">
      <c r="A46" s="230" t="s">
        <v>146</v>
      </c>
      <c r="B46" s="231"/>
      <c r="C46" s="231"/>
      <c r="D46" s="231"/>
      <c r="E46" s="231"/>
      <c r="F46" s="232"/>
    </row>
    <row r="47" spans="1:6" ht="15" hidden="1" customHeight="1" x14ac:dyDescent="0.2"/>
  </sheetData>
  <mergeCells count="36">
    <mergeCell ref="B21:D21"/>
    <mergeCell ref="A1:E2"/>
    <mergeCell ref="A3:F3"/>
    <mergeCell ref="A4:F4"/>
    <mergeCell ref="C5:E5"/>
    <mergeCell ref="A6:B6"/>
    <mergeCell ref="C6:E6"/>
    <mergeCell ref="A7:D8"/>
    <mergeCell ref="E7:F7"/>
    <mergeCell ref="B9:D9"/>
    <mergeCell ref="B19:D19"/>
    <mergeCell ref="B20:D20"/>
    <mergeCell ref="F6:H6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4:D34"/>
    <mergeCell ref="B35:D35"/>
    <mergeCell ref="B36:D36"/>
    <mergeCell ref="B37:D37"/>
    <mergeCell ref="E38:F38"/>
    <mergeCell ref="A46:F46"/>
    <mergeCell ref="E39:F39"/>
    <mergeCell ref="A41:D41"/>
    <mergeCell ref="A43:F43"/>
    <mergeCell ref="A44:F44"/>
    <mergeCell ref="A45:F45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H41"/>
  <sheetViews>
    <sheetView showZeros="0" zoomScaleNormal="100" zoomScaleSheetLayoutView="100" workbookViewId="0">
      <selection activeCell="F17" sqref="F17"/>
    </sheetView>
  </sheetViews>
  <sheetFormatPr defaultColWidth="0" defaultRowHeight="0" customHeight="1" zeroHeight="1" x14ac:dyDescent="0.2"/>
  <cols>
    <col min="1" max="1" width="3.7109375" style="157" customWidth="1"/>
    <col min="2" max="2" width="35.7109375" style="2" customWidth="1"/>
    <col min="3" max="5" width="10.7109375" style="2" customWidth="1"/>
    <col min="6" max="6" width="20.7109375" style="127" customWidth="1"/>
    <col min="7" max="7" width="0" style="1" hidden="1" customWidth="1"/>
    <col min="8" max="16384" width="11.42578125" style="1" hidden="1"/>
  </cols>
  <sheetData>
    <row r="1" spans="1:8" ht="15" customHeight="1" thickBot="1" x14ac:dyDescent="0.25">
      <c r="A1" s="256" t="s">
        <v>155</v>
      </c>
      <c r="B1" s="257"/>
      <c r="C1" s="257"/>
      <c r="D1" s="257"/>
      <c r="E1" s="257"/>
      <c r="F1" s="103" t="s">
        <v>1</v>
      </c>
    </row>
    <row r="2" spans="1:8" ht="15" customHeight="1" thickTop="1" x14ac:dyDescent="0.2">
      <c r="A2" s="258"/>
      <c r="B2" s="259"/>
      <c r="C2" s="259"/>
      <c r="D2" s="259"/>
      <c r="E2" s="259"/>
      <c r="F2" s="104" t="s">
        <v>135</v>
      </c>
    </row>
    <row r="3" spans="1:8" ht="15" customHeight="1" x14ac:dyDescent="0.2">
      <c r="A3" s="307" t="s">
        <v>2</v>
      </c>
      <c r="B3" s="308"/>
      <c r="C3" s="308"/>
      <c r="D3" s="308"/>
      <c r="E3" s="308"/>
      <c r="F3" s="309"/>
    </row>
    <row r="4" spans="1:8" ht="15" customHeight="1" x14ac:dyDescent="0.2">
      <c r="A4" s="275"/>
      <c r="B4" s="276"/>
      <c r="C4" s="276"/>
      <c r="D4" s="276"/>
      <c r="E4" s="276"/>
      <c r="F4" s="277"/>
    </row>
    <row r="5" spans="1:8" ht="15" customHeight="1" x14ac:dyDescent="0.2">
      <c r="A5" s="136" t="s">
        <v>51</v>
      </c>
      <c r="B5" s="58"/>
      <c r="C5" s="272" t="s">
        <v>127</v>
      </c>
      <c r="D5" s="273"/>
      <c r="E5" s="274"/>
      <c r="F5" s="137" t="s">
        <v>3</v>
      </c>
    </row>
    <row r="6" spans="1:8" ht="50.1" customHeight="1" x14ac:dyDescent="0.2">
      <c r="A6" s="263" t="str">
        <f>PFP2.2_FatorKb!A6</f>
        <v>PRESTAÇÃO DE SERVIÇO CONTINUADA PARA APOIO TÉCNICO-ADMINISTRATIVO NA GESTÃO DE CONTRATOS E CONVÊNIOS NA ÁREA DE ATUAÇÃO DA SEDE DA CODEVASF</v>
      </c>
      <c r="B6" s="264"/>
      <c r="C6" s="310" t="s">
        <v>126</v>
      </c>
      <c r="D6" s="310"/>
      <c r="E6" s="310"/>
      <c r="F6" s="310" t="str">
        <f>PFP2.2_FatorKb!F6</f>
        <v>BASE: 07/2021                SINAPI 05/2021                           SICRO: 01/2021                       CODEVASF 04/2021</v>
      </c>
      <c r="G6" s="310"/>
      <c r="H6" s="310"/>
    </row>
    <row r="7" spans="1:8" ht="15" customHeight="1" x14ac:dyDescent="0.2">
      <c r="A7" s="285" t="s">
        <v>19</v>
      </c>
      <c r="B7" s="286"/>
      <c r="C7" s="287"/>
      <c r="D7" s="283" t="s">
        <v>16</v>
      </c>
      <c r="E7" s="283"/>
      <c r="F7" s="284"/>
    </row>
    <row r="8" spans="1:8" ht="15" customHeight="1" x14ac:dyDescent="0.2">
      <c r="A8" s="288"/>
      <c r="B8" s="289"/>
      <c r="C8" s="290"/>
      <c r="D8" s="87" t="s">
        <v>110</v>
      </c>
      <c r="E8" s="92" t="s">
        <v>111</v>
      </c>
      <c r="F8" s="138" t="s">
        <v>18</v>
      </c>
    </row>
    <row r="9" spans="1:8" s="15" customFormat="1" ht="15" customHeight="1" x14ac:dyDescent="0.2">
      <c r="A9" s="301" t="s">
        <v>68</v>
      </c>
      <c r="B9" s="303" t="s">
        <v>63</v>
      </c>
      <c r="C9" s="304"/>
      <c r="D9" s="88" t="s">
        <v>112</v>
      </c>
      <c r="E9" s="93" t="s">
        <v>113</v>
      </c>
      <c r="F9" s="139"/>
    </row>
    <row r="10" spans="1:8" s="15" customFormat="1" ht="15" customHeight="1" x14ac:dyDescent="0.2">
      <c r="A10" s="302"/>
      <c r="B10" s="305"/>
      <c r="C10" s="306"/>
      <c r="D10" s="89">
        <f>ROUND(D11+D12+D13,4)</f>
        <v>0</v>
      </c>
      <c r="E10" s="90">
        <f>ROUND(E11+E12+E13,4)</f>
        <v>0</v>
      </c>
      <c r="F10" s="140">
        <f>E10*SUM('PFP1'!$H$8*(1+PFP2.1_FatorKa!$E$36)+'PFP1'!$H$12*(1+PFP2.2_FatorKb!$E$36)+'PFP1'!$H$15+'PFP1'!$H$20+PFP3_FatorKc!$F$15+PFP3_FatorKc!$F$14)</f>
        <v>0</v>
      </c>
      <c r="G10" s="17"/>
    </row>
    <row r="11" spans="1:8" s="2" customFormat="1" ht="15" customHeight="1" x14ac:dyDescent="0.2">
      <c r="A11" s="141">
        <v>1</v>
      </c>
      <c r="B11" s="297" t="s">
        <v>66</v>
      </c>
      <c r="C11" s="298"/>
      <c r="D11" s="60"/>
      <c r="E11" s="14"/>
      <c r="F11" s="142">
        <f>E11*SUM('PFP1'!$H$8*(1+PFP2.1_FatorKa!$E$36)+'PFP1'!$H$12*(1+PFP2.2_FatorKb!$E$36)+'PFP1'!$H$15+'PFP1'!$H$20+PFP3_FatorKc!$F$15+PFP3_FatorKc!$F$14)</f>
        <v>0</v>
      </c>
    </row>
    <row r="12" spans="1:8" s="2" customFormat="1" ht="15" customHeight="1" x14ac:dyDescent="0.2">
      <c r="A12" s="143">
        <v>2</v>
      </c>
      <c r="B12" s="299" t="s">
        <v>116</v>
      </c>
      <c r="C12" s="300"/>
      <c r="D12" s="60"/>
      <c r="E12" s="14"/>
      <c r="F12" s="142">
        <f>E12*SUM('PFP1'!$H$8*(1+PFP2.1_FatorKa!$E$36)+'PFP1'!$H$12*(1+PFP2.2_FatorKb!$E$36)+'PFP1'!$H$15+'PFP1'!$H$20+PFP3_FatorKc!$F$15+PFP3_FatorKc!$F$14)</f>
        <v>0</v>
      </c>
    </row>
    <row r="13" spans="1:8" s="2" customFormat="1" ht="15" customHeight="1" x14ac:dyDescent="0.2">
      <c r="A13" s="143">
        <v>3</v>
      </c>
      <c r="B13" s="299" t="s">
        <v>117</v>
      </c>
      <c r="C13" s="300"/>
      <c r="D13" s="60"/>
      <c r="E13" s="14"/>
      <c r="F13" s="142">
        <f>E13*SUM('PFP1'!$H$8*(1+PFP2.1_FatorKa!$E$36)+'PFP1'!$H$12*(1+PFP2.2_FatorKb!$E$36)+'PFP1'!$H$15+'PFP1'!$H$20+PFP3_FatorKc!$F$15+PFP3_FatorKc!$F$14)</f>
        <v>0</v>
      </c>
      <c r="G13" s="3"/>
    </row>
    <row r="14" spans="1:8" s="15" customFormat="1" ht="15" customHeight="1" x14ac:dyDescent="0.2">
      <c r="A14" s="144" t="s">
        <v>69</v>
      </c>
      <c r="B14" s="294" t="s">
        <v>70</v>
      </c>
      <c r="C14" s="295"/>
      <c r="D14" s="296"/>
      <c r="E14" s="91"/>
      <c r="F14" s="145">
        <f>E14*SUM('PFP1'!$H$8*(1+PFP2.1_FatorKa!$E$36)+'PFP1'!$H$12*(1+PFP2.2_FatorKb!$E$36)+'PFP1'!$H$15+'PFP1'!$H$20+PFP3_FatorKc!$F$15)</f>
        <v>0</v>
      </c>
    </row>
    <row r="15" spans="1:8" s="15" customFormat="1" ht="15" customHeight="1" x14ac:dyDescent="0.2">
      <c r="A15" s="146" t="s">
        <v>67</v>
      </c>
      <c r="B15" s="291" t="s">
        <v>71</v>
      </c>
      <c r="C15" s="292"/>
      <c r="D15" s="293"/>
      <c r="E15" s="91">
        <f>ROUND(SUM(E16:E18),4)</f>
        <v>0</v>
      </c>
      <c r="F15" s="145">
        <f>ROUND(E15*('PFP1'!$H$8+'PFP1'!$H$12),2)</f>
        <v>0</v>
      </c>
      <c r="G15" s="17"/>
    </row>
    <row r="16" spans="1:8" s="2" customFormat="1" ht="30" customHeight="1" x14ac:dyDescent="0.2">
      <c r="A16" s="147">
        <v>4</v>
      </c>
      <c r="B16" s="315" t="s">
        <v>122</v>
      </c>
      <c r="C16" s="316"/>
      <c r="D16" s="317"/>
      <c r="E16" s="10"/>
      <c r="F16" s="142">
        <f>ROUND(E16*('PFP1'!$H$8+'PFP1'!$H$12),2)</f>
        <v>0</v>
      </c>
    </row>
    <row r="17" spans="1:6" s="2" customFormat="1" ht="30" customHeight="1" x14ac:dyDescent="0.2">
      <c r="A17" s="141">
        <v>5</v>
      </c>
      <c r="B17" s="297" t="s">
        <v>130</v>
      </c>
      <c r="C17" s="318"/>
      <c r="D17" s="298"/>
      <c r="E17" s="10"/>
      <c r="F17" s="142">
        <f>ROUND(E17*('PFP1'!$H$8+'PFP1'!$H$12),2)</f>
        <v>0</v>
      </c>
    </row>
    <row r="18" spans="1:6" s="2" customFormat="1" ht="30" customHeight="1" x14ac:dyDescent="0.2">
      <c r="A18" s="147">
        <v>6</v>
      </c>
      <c r="B18" s="315" t="s">
        <v>147</v>
      </c>
      <c r="C18" s="316"/>
      <c r="D18" s="317"/>
      <c r="E18" s="10"/>
      <c r="F18" s="142">
        <f>ROUND(E18*('PFP1'!$H$8+'PFP1'!$H$12),2)</f>
        <v>0</v>
      </c>
    </row>
    <row r="19" spans="1:6" s="15" customFormat="1" ht="15" customHeight="1" x14ac:dyDescent="0.2">
      <c r="A19" s="148" t="s">
        <v>141</v>
      </c>
      <c r="B19" s="312" t="s">
        <v>129</v>
      </c>
      <c r="C19" s="313"/>
      <c r="D19" s="314"/>
      <c r="E19" s="324">
        <f>ROUND((1+E14)*(1+E10),4)</f>
        <v>1</v>
      </c>
      <c r="F19" s="149"/>
    </row>
    <row r="20" spans="1:6" ht="15" customHeight="1" x14ac:dyDescent="0.2">
      <c r="A20" s="150" t="s">
        <v>4</v>
      </c>
      <c r="B20" s="41"/>
      <c r="C20" s="41"/>
      <c r="D20" s="42"/>
      <c r="E20" s="56" t="s">
        <v>5</v>
      </c>
      <c r="F20" s="151"/>
    </row>
    <row r="21" spans="1:6" ht="15" customHeight="1" x14ac:dyDescent="0.2">
      <c r="A21" s="152"/>
      <c r="B21" s="43"/>
      <c r="C21" s="43"/>
      <c r="D21" s="44"/>
      <c r="E21" s="57"/>
      <c r="F21" s="153"/>
    </row>
    <row r="22" spans="1:6" ht="15" customHeight="1" x14ac:dyDescent="0.2">
      <c r="A22" s="150" t="s">
        <v>6</v>
      </c>
      <c r="B22" s="41"/>
      <c r="C22" s="41"/>
      <c r="D22" s="42"/>
      <c r="E22" s="56" t="s">
        <v>7</v>
      </c>
      <c r="F22" s="154"/>
    </row>
    <row r="23" spans="1:6" ht="15" customHeight="1" x14ac:dyDescent="0.2">
      <c r="A23" s="155"/>
      <c r="B23" s="46"/>
      <c r="C23" s="46"/>
      <c r="D23" s="47"/>
      <c r="E23" s="45"/>
      <c r="F23" s="156"/>
    </row>
    <row r="24" spans="1:6" ht="15" customHeight="1" x14ac:dyDescent="0.2">
      <c r="A24" s="319" t="s">
        <v>20</v>
      </c>
      <c r="B24" s="320"/>
      <c r="C24" s="320"/>
      <c r="D24" s="320"/>
      <c r="E24" s="320"/>
      <c r="F24" s="321"/>
    </row>
    <row r="25" spans="1:6" ht="15" customHeight="1" x14ac:dyDescent="0.2">
      <c r="A25" s="208" t="s">
        <v>72</v>
      </c>
      <c r="B25" s="209"/>
      <c r="C25" s="209"/>
      <c r="D25" s="209"/>
      <c r="E25" s="209"/>
      <c r="F25" s="216"/>
    </row>
    <row r="26" spans="1:6" ht="15" customHeight="1" x14ac:dyDescent="0.2">
      <c r="A26" s="208" t="s">
        <v>21</v>
      </c>
      <c r="B26" s="209"/>
      <c r="C26" s="209"/>
      <c r="D26" s="209"/>
      <c r="E26" s="209"/>
      <c r="F26" s="216"/>
    </row>
    <row r="27" spans="1:6" ht="15" customHeight="1" x14ac:dyDescent="0.2">
      <c r="A27" s="208" t="s">
        <v>77</v>
      </c>
      <c r="B27" s="209"/>
      <c r="C27" s="209"/>
      <c r="D27" s="209"/>
      <c r="E27" s="209"/>
      <c r="F27" s="216"/>
    </row>
    <row r="28" spans="1:6" ht="47.25" customHeight="1" x14ac:dyDescent="0.2">
      <c r="A28" s="210" t="s">
        <v>119</v>
      </c>
      <c r="B28" s="211"/>
      <c r="C28" s="211"/>
      <c r="D28" s="211"/>
      <c r="E28" s="211"/>
      <c r="F28" s="212"/>
    </row>
    <row r="29" spans="1:6" ht="15" customHeight="1" x14ac:dyDescent="0.2">
      <c r="A29" s="260" t="s">
        <v>115</v>
      </c>
      <c r="B29" s="261"/>
      <c r="C29" s="261"/>
      <c r="D29" s="261"/>
      <c r="E29" s="261"/>
      <c r="F29" s="262"/>
    </row>
    <row r="30" spans="1:6" ht="15" customHeight="1" x14ac:dyDescent="0.2">
      <c r="A30" s="260" t="s">
        <v>78</v>
      </c>
      <c r="B30" s="261"/>
      <c r="C30" s="261"/>
      <c r="D30" s="261"/>
      <c r="E30" s="261"/>
      <c r="F30" s="262"/>
    </row>
    <row r="31" spans="1:6" ht="15" customHeight="1" x14ac:dyDescent="0.2">
      <c r="A31" s="208" t="s">
        <v>76</v>
      </c>
      <c r="B31" s="209"/>
      <c r="C31" s="209"/>
      <c r="D31" s="209"/>
      <c r="E31" s="209"/>
      <c r="F31" s="216"/>
    </row>
    <row r="32" spans="1:6" ht="15" customHeight="1" x14ac:dyDescent="0.2">
      <c r="A32" s="208" t="str">
        <f>CONCATENATE("     K4' = { [ 1 / ( 1 - ",D10," ) ] - 1 } x 100")</f>
        <v xml:space="preserve">     K4' = { [ 1 / ( 1 - 0 ) ] - 1 } x 100</v>
      </c>
      <c r="B32" s="209"/>
      <c r="C32" s="209"/>
      <c r="D32" s="209"/>
      <c r="E32" s="209"/>
      <c r="F32" s="216"/>
    </row>
    <row r="33" spans="1:6" ht="15" customHeight="1" x14ac:dyDescent="0.2">
      <c r="A33" s="208" t="s">
        <v>144</v>
      </c>
      <c r="B33" s="209"/>
      <c r="C33" s="209"/>
      <c r="D33" s="209"/>
      <c r="E33" s="209"/>
      <c r="F33" s="216"/>
    </row>
    <row r="34" spans="1:6" ht="15" customHeight="1" x14ac:dyDescent="0.2">
      <c r="A34" s="208" t="s">
        <v>154</v>
      </c>
      <c r="B34" s="209"/>
      <c r="C34" s="209"/>
      <c r="D34" s="209"/>
      <c r="E34" s="209"/>
      <c r="F34" s="216"/>
    </row>
    <row r="35" spans="1:6" ht="15" customHeight="1" x14ac:dyDescent="0.2">
      <c r="A35" s="208" t="s">
        <v>86</v>
      </c>
      <c r="B35" s="209"/>
      <c r="C35" s="209"/>
      <c r="D35" s="209"/>
      <c r="E35" s="209"/>
      <c r="F35" s="216"/>
    </row>
    <row r="36" spans="1:6" ht="30" customHeight="1" x14ac:dyDescent="0.2">
      <c r="A36" s="210" t="s">
        <v>161</v>
      </c>
      <c r="B36" s="211"/>
      <c r="C36" s="211"/>
      <c r="D36" s="211"/>
      <c r="E36" s="211"/>
      <c r="F36" s="212"/>
    </row>
    <row r="37" spans="1:6" ht="30" customHeight="1" x14ac:dyDescent="0.2">
      <c r="A37" s="311" t="s">
        <v>162</v>
      </c>
      <c r="B37" s="186"/>
      <c r="C37" s="186"/>
      <c r="D37" s="186"/>
      <c r="E37" s="186"/>
      <c r="F37" s="185"/>
    </row>
    <row r="38" spans="1:6" ht="15" hidden="1" customHeight="1" x14ac:dyDescent="0.2">
      <c r="F38" s="158"/>
    </row>
    <row r="39" spans="1:6" ht="15" hidden="1" customHeight="1" x14ac:dyDescent="0.2"/>
    <row r="40" spans="1:6" ht="15" hidden="1" customHeight="1" x14ac:dyDescent="0.2"/>
    <row r="41" spans="1:6" ht="15" hidden="1" customHeight="1" x14ac:dyDescent="0.2"/>
  </sheetData>
  <mergeCells count="34">
    <mergeCell ref="A36:F36"/>
    <mergeCell ref="A37:F37"/>
    <mergeCell ref="B19:D19"/>
    <mergeCell ref="B16:D16"/>
    <mergeCell ref="B17:D17"/>
    <mergeCell ref="B18:D18"/>
    <mergeCell ref="A24:F24"/>
    <mergeCell ref="A29:F29"/>
    <mergeCell ref="A30:F30"/>
    <mergeCell ref="A25:F25"/>
    <mergeCell ref="A26:F26"/>
    <mergeCell ref="A27:F27"/>
    <mergeCell ref="A31:F31"/>
    <mergeCell ref="A32:F32"/>
    <mergeCell ref="A33:F33"/>
    <mergeCell ref="A34:F34"/>
    <mergeCell ref="A1:E2"/>
    <mergeCell ref="A3:F3"/>
    <mergeCell ref="A6:B6"/>
    <mergeCell ref="C6:E6"/>
    <mergeCell ref="C5:E5"/>
    <mergeCell ref="A4:F4"/>
    <mergeCell ref="F6:H6"/>
    <mergeCell ref="D7:F7"/>
    <mergeCell ref="A7:C8"/>
    <mergeCell ref="A35:F35"/>
    <mergeCell ref="B15:D15"/>
    <mergeCell ref="B14:D14"/>
    <mergeCell ref="B11:C11"/>
    <mergeCell ref="B12:C12"/>
    <mergeCell ref="B13:C13"/>
    <mergeCell ref="A9:A10"/>
    <mergeCell ref="B9:C10"/>
    <mergeCell ref="A28:F28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PFP1</vt:lpstr>
      <vt:lpstr>PFP2.1_FatorKa</vt:lpstr>
      <vt:lpstr>PFP2.2_FatorKb</vt:lpstr>
      <vt:lpstr>PFP3_FatorKc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marcelo silva</cp:lastModifiedBy>
  <cp:lastPrinted>2021-08-25T21:26:49Z</cp:lastPrinted>
  <dcterms:created xsi:type="dcterms:W3CDTF">2011-10-17T16:35:11Z</dcterms:created>
  <dcterms:modified xsi:type="dcterms:W3CDTF">2021-08-26T02:22:09Z</dcterms:modified>
</cp:coreProperties>
</file>