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ARQUIVOS JULIO\LAGOA DA JANSEN\"/>
    </mc:Choice>
  </mc:AlternateContent>
  <bookViews>
    <workbookView xWindow="0" yWindow="0" windowWidth="23040" windowHeight="9780"/>
  </bookViews>
  <sheets>
    <sheet name="Escopo de Fornecimento" sheetId="1" r:id="rId1"/>
    <sheet name="CPU - ITEM 1" sheetId="5" r:id="rId2"/>
    <sheet name="CPU - ITEM 2" sheetId="10" r:id="rId3"/>
    <sheet name="COTAÇÕES" sheetId="9" r:id="rId4"/>
    <sheet name="BDI" sheetId="4" r:id="rId5"/>
    <sheet name="Det.Encargos Sociais" sheetId="11" r:id="rId6"/>
  </sheets>
  <definedNames>
    <definedName name="_Hlk88555056" localSheetId="0">'Escopo de Fornecimento'!$A$6</definedName>
  </definedNames>
  <calcPr calcId="162913"/>
</workbook>
</file>

<file path=xl/calcChain.xml><?xml version="1.0" encoding="utf-8"?>
<calcChain xmlns="http://schemas.openxmlformats.org/spreadsheetml/2006/main">
  <c r="D44" i="9" l="1"/>
  <c r="I20" i="4" l="1"/>
  <c r="J39" i="9" l="1"/>
  <c r="J37" i="9"/>
  <c r="I39" i="9"/>
  <c r="N39" i="9" s="1"/>
  <c r="O39" i="9" s="1"/>
  <c r="I37" i="9"/>
  <c r="N37" i="9" s="1"/>
  <c r="O37" i="9" s="1"/>
  <c r="G25" i="9" l="1"/>
  <c r="G23" i="9"/>
  <c r="E25" i="9"/>
  <c r="E23" i="9"/>
  <c r="C25" i="9"/>
  <c r="C23" i="9"/>
  <c r="E33" i="9" l="1"/>
  <c r="I11" i="9"/>
  <c r="N11" i="9" s="1"/>
  <c r="J35" i="9" l="1"/>
  <c r="J33" i="9"/>
  <c r="J21" i="9"/>
  <c r="I21" i="9"/>
  <c r="N21" i="9" s="1"/>
  <c r="O21" i="9" s="1"/>
  <c r="J25" i="9"/>
  <c r="I25" i="9"/>
  <c r="N25" i="9" s="1"/>
  <c r="O25" i="9" s="1"/>
  <c r="J23" i="9"/>
  <c r="I23" i="9"/>
  <c r="N23" i="9" s="1"/>
  <c r="O23" i="9" s="1"/>
  <c r="I33" i="9"/>
  <c r="N33" i="9" s="1"/>
  <c r="O33" i="9" s="1"/>
  <c r="I35" i="9"/>
  <c r="N35" i="9" s="1"/>
  <c r="O35" i="9" s="1"/>
  <c r="H77" i="10"/>
  <c r="L77" i="10" s="1"/>
  <c r="G77" i="10"/>
  <c r="K77" i="10" s="1"/>
  <c r="I35" i="4" l="1"/>
  <c r="L39" i="9" s="1"/>
  <c r="D35" i="4"/>
  <c r="I34" i="4"/>
  <c r="K37" i="9" s="1"/>
  <c r="E44" i="1" s="1"/>
  <c r="F44" i="1" s="1"/>
  <c r="D20" i="4"/>
  <c r="I31" i="9"/>
  <c r="N31" i="9" s="1"/>
  <c r="I29" i="9"/>
  <c r="N29" i="9" s="1"/>
  <c r="I27" i="9"/>
  <c r="N27" i="9" s="1"/>
  <c r="I19" i="9"/>
  <c r="N19" i="9" s="1"/>
  <c r="I17" i="9"/>
  <c r="N17" i="9" s="1"/>
  <c r="I15" i="9"/>
  <c r="N15" i="9" s="1"/>
  <c r="I13" i="9"/>
  <c r="N13" i="9" s="1"/>
  <c r="H75" i="10" l="1"/>
  <c r="H64" i="10"/>
  <c r="H42" i="10"/>
  <c r="H108" i="10"/>
  <c r="H30" i="10"/>
  <c r="H13" i="10"/>
  <c r="H26" i="5"/>
  <c r="H14" i="5"/>
  <c r="H41" i="10"/>
  <c r="H29" i="10"/>
  <c r="H25" i="5"/>
  <c r="L25" i="5" s="1"/>
  <c r="H96" i="10"/>
  <c r="H39" i="5"/>
  <c r="H15" i="10"/>
  <c r="H16" i="5"/>
  <c r="H76" i="10"/>
  <c r="H78" i="10"/>
  <c r="H57" i="10"/>
  <c r="H88" i="10"/>
  <c r="H110" i="10"/>
  <c r="H28" i="10"/>
  <c r="L28" i="10" s="1"/>
  <c r="H42" i="5"/>
  <c r="H24" i="5"/>
  <c r="L24" i="5" s="1"/>
  <c r="H44" i="5"/>
  <c r="L44" i="5" s="1"/>
  <c r="H55" i="10"/>
  <c r="H112" i="10"/>
  <c r="H22" i="5"/>
  <c r="H25" i="10"/>
  <c r="H52" i="5"/>
  <c r="H79" i="10"/>
  <c r="L79" i="10" s="1"/>
  <c r="H56" i="10"/>
  <c r="H89" i="10"/>
  <c r="H111" i="10"/>
  <c r="H27" i="10"/>
  <c r="H41" i="5"/>
  <c r="H23" i="5"/>
  <c r="L23" i="5" s="1"/>
  <c r="H45" i="5"/>
  <c r="H95" i="10"/>
  <c r="H26" i="10"/>
  <c r="H40" i="5"/>
  <c r="H51" i="5"/>
  <c r="H113" i="10"/>
  <c r="H21" i="5"/>
  <c r="H62" i="5"/>
  <c r="H80" i="10"/>
  <c r="L80" i="10" s="1"/>
  <c r="H87" i="10"/>
  <c r="L87" i="10" s="1"/>
  <c r="H86" i="10"/>
  <c r="H48" i="10"/>
  <c r="L48" i="10" s="1"/>
  <c r="H97" i="10"/>
  <c r="H114" i="10"/>
  <c r="H24" i="10"/>
  <c r="H38" i="5"/>
  <c r="H20" i="5"/>
  <c r="H53" i="5"/>
  <c r="H99" i="10"/>
  <c r="H60" i="5"/>
  <c r="H45" i="10"/>
  <c r="H21" i="10"/>
  <c r="L21" i="10" s="1"/>
  <c r="H35" i="5"/>
  <c r="L35" i="5" s="1"/>
  <c r="H61" i="5"/>
  <c r="L61" i="5" s="1"/>
  <c r="H106" i="10"/>
  <c r="H74" i="10"/>
  <c r="H47" i="10"/>
  <c r="H98" i="10"/>
  <c r="H40" i="10"/>
  <c r="H23" i="10"/>
  <c r="L23" i="10" s="1"/>
  <c r="H37" i="5"/>
  <c r="H19" i="5"/>
  <c r="H54" i="5"/>
  <c r="L54" i="5" s="1"/>
  <c r="H46" i="10"/>
  <c r="L46" i="10" s="1"/>
  <c r="H39" i="10"/>
  <c r="L39" i="10" s="1"/>
  <c r="H22" i="10"/>
  <c r="L22" i="10" s="1"/>
  <c r="H36" i="5"/>
  <c r="H18" i="5"/>
  <c r="H100" i="10"/>
  <c r="H38" i="10"/>
  <c r="H17" i="5"/>
  <c r="H44" i="10"/>
  <c r="H34" i="5"/>
  <c r="H68" i="10"/>
  <c r="L68" i="10" s="1"/>
  <c r="H67" i="10"/>
  <c r="L67" i="10" s="1"/>
  <c r="H66" i="10"/>
  <c r="L66" i="10" s="1"/>
  <c r="H65" i="10"/>
  <c r="L65" i="10" s="1"/>
  <c r="H43" i="10"/>
  <c r="H107" i="10"/>
  <c r="H31" i="10"/>
  <c r="H14" i="10"/>
  <c r="H28" i="5"/>
  <c r="L28" i="5" s="1"/>
  <c r="H15" i="5"/>
  <c r="H58" i="10"/>
  <c r="L58" i="10" s="1"/>
  <c r="H109" i="10"/>
  <c r="H13" i="5"/>
  <c r="L13" i="5" s="1"/>
  <c r="H54" i="10"/>
  <c r="L54" i="10" s="1"/>
  <c r="H32" i="10"/>
  <c r="L32" i="10" s="1"/>
  <c r="G45" i="1"/>
  <c r="H45" i="1" s="1"/>
  <c r="K39" i="9"/>
  <c r="E45" i="1" s="1"/>
  <c r="F45" i="1" s="1"/>
  <c r="L37" i="9"/>
  <c r="L45" i="5"/>
  <c r="L25" i="9"/>
  <c r="L35" i="9"/>
  <c r="L23" i="9"/>
  <c r="L21" i="9"/>
  <c r="L106" i="10"/>
  <c r="L38" i="10"/>
  <c r="L98" i="10"/>
  <c r="L78" i="10"/>
  <c r="L64" i="10"/>
  <c r="L15" i="10"/>
  <c r="L57" i="10"/>
  <c r="L95" i="10"/>
  <c r="L41" i="10"/>
  <c r="L108" i="10"/>
  <c r="L47" i="10"/>
  <c r="L14" i="10"/>
  <c r="L22" i="5"/>
  <c r="L113" i="10"/>
  <c r="L42" i="10"/>
  <c r="L114" i="10"/>
  <c r="L100" i="10"/>
  <c r="L89" i="10"/>
  <c r="L76" i="10"/>
  <c r="L13" i="10"/>
  <c r="L19" i="5"/>
  <c r="L99" i="10"/>
  <c r="L88" i="10"/>
  <c r="L75" i="10"/>
  <c r="L45" i="10"/>
  <c r="L43" i="10"/>
  <c r="L109" i="10"/>
  <c r="L40" i="10"/>
  <c r="L107" i="10"/>
  <c r="L112" i="10"/>
  <c r="L97" i="10"/>
  <c r="L74" i="10"/>
  <c r="L56" i="10"/>
  <c r="L44" i="10"/>
  <c r="L111" i="10"/>
  <c r="L96" i="10"/>
  <c r="L86" i="10"/>
  <c r="L55" i="10"/>
  <c r="L110" i="10"/>
  <c r="L30" i="10"/>
  <c r="L26" i="10"/>
  <c r="L27" i="10"/>
  <c r="L29" i="10"/>
  <c r="L60" i="5"/>
  <c r="L25" i="10"/>
  <c r="L31" i="10"/>
  <c r="L62" i="5"/>
  <c r="L24" i="10"/>
  <c r="L51" i="5"/>
  <c r="L40" i="5"/>
  <c r="L21" i="5"/>
  <c r="L36" i="5"/>
  <c r="L16" i="5"/>
  <c r="L15" i="5"/>
  <c r="L14" i="5"/>
  <c r="L39" i="5"/>
  <c r="L20" i="5"/>
  <c r="L26" i="5"/>
  <c r="L38" i="5"/>
  <c r="L18" i="5"/>
  <c r="L17" i="5"/>
  <c r="L34" i="5"/>
  <c r="L37" i="5"/>
  <c r="L53" i="5"/>
  <c r="L42" i="5"/>
  <c r="L41" i="5"/>
  <c r="L52" i="5"/>
  <c r="D34" i="4"/>
  <c r="G107" i="10" l="1"/>
  <c r="G75" i="10"/>
  <c r="G48" i="10"/>
  <c r="G31" i="10"/>
  <c r="G14" i="10"/>
  <c r="G61" i="5"/>
  <c r="G38" i="5"/>
  <c r="G20" i="5"/>
  <c r="G108" i="10"/>
  <c r="G74" i="10"/>
  <c r="K74" i="10" s="1"/>
  <c r="G30" i="10"/>
  <c r="K30" i="10" s="1"/>
  <c r="G60" i="5"/>
  <c r="K60" i="5" s="1"/>
  <c r="G37" i="5"/>
  <c r="G16" i="5"/>
  <c r="G112" i="10"/>
  <c r="G28" i="5"/>
  <c r="G87" i="10"/>
  <c r="G109" i="10"/>
  <c r="G68" i="10"/>
  <c r="G46" i="10"/>
  <c r="G29" i="10"/>
  <c r="G54" i="5"/>
  <c r="G36" i="5"/>
  <c r="K36" i="5" s="1"/>
  <c r="G18" i="5"/>
  <c r="K18" i="5" s="1"/>
  <c r="G89" i="10"/>
  <c r="G65" i="10"/>
  <c r="G27" i="10"/>
  <c r="G52" i="5"/>
  <c r="G43" i="10"/>
  <c r="G78" i="10"/>
  <c r="G40" i="5"/>
  <c r="G88" i="10"/>
  <c r="G110" i="10"/>
  <c r="K110" i="10" s="1"/>
  <c r="G67" i="10"/>
  <c r="K67" i="10" s="1"/>
  <c r="G45" i="10"/>
  <c r="K45" i="10" s="1"/>
  <c r="G28" i="10"/>
  <c r="K28" i="10" s="1"/>
  <c r="G53" i="5"/>
  <c r="G35" i="5"/>
  <c r="G17" i="5"/>
  <c r="G111" i="10"/>
  <c r="G44" i="10"/>
  <c r="G34" i="5"/>
  <c r="G66" i="10"/>
  <c r="G15" i="5"/>
  <c r="K15" i="5" s="1"/>
  <c r="G55" i="10"/>
  <c r="K55" i="10" s="1"/>
  <c r="G96" i="10"/>
  <c r="K96" i="10" s="1"/>
  <c r="G113" i="10"/>
  <c r="K113" i="10" s="1"/>
  <c r="G64" i="10"/>
  <c r="K64" i="10" s="1"/>
  <c r="G42" i="10"/>
  <c r="G25" i="10"/>
  <c r="G45" i="5"/>
  <c r="G26" i="5"/>
  <c r="G14" i="5"/>
  <c r="G23" i="10"/>
  <c r="G79" i="10"/>
  <c r="G39" i="10"/>
  <c r="K39" i="10" s="1"/>
  <c r="G23" i="5"/>
  <c r="G38" i="10"/>
  <c r="K38" i="10" s="1"/>
  <c r="G22" i="5"/>
  <c r="K22" i="5" s="1"/>
  <c r="G97" i="10"/>
  <c r="K97" i="10" s="1"/>
  <c r="G114" i="10"/>
  <c r="G58" i="10"/>
  <c r="G41" i="10"/>
  <c r="G24" i="10"/>
  <c r="G44" i="5"/>
  <c r="G25" i="5"/>
  <c r="G13" i="5"/>
  <c r="G98" i="10"/>
  <c r="K98" i="10" s="1"/>
  <c r="G80" i="10"/>
  <c r="G57" i="10"/>
  <c r="K57" i="10" s="1"/>
  <c r="G40" i="10"/>
  <c r="G42" i="5"/>
  <c r="K42" i="5" s="1"/>
  <c r="G24" i="5"/>
  <c r="G99" i="10"/>
  <c r="G56" i="10"/>
  <c r="G22" i="10"/>
  <c r="G41" i="5"/>
  <c r="G100" i="10"/>
  <c r="G106" i="10"/>
  <c r="G76" i="10"/>
  <c r="K76" i="10" s="1"/>
  <c r="G54" i="10"/>
  <c r="K54" i="10" s="1"/>
  <c r="G32" i="10"/>
  <c r="G15" i="10"/>
  <c r="K15" i="10" s="1"/>
  <c r="G62" i="5"/>
  <c r="K62" i="5" s="1"/>
  <c r="G39" i="5"/>
  <c r="G21" i="5"/>
  <c r="G86" i="10"/>
  <c r="G47" i="10"/>
  <c r="G13" i="10"/>
  <c r="G19" i="5"/>
  <c r="G95" i="10"/>
  <c r="G26" i="10"/>
  <c r="G51" i="5"/>
  <c r="G21" i="10"/>
  <c r="K21" i="10" s="1"/>
  <c r="G44" i="1"/>
  <c r="H44" i="1" s="1"/>
  <c r="L115" i="10"/>
  <c r="G55" i="1" s="1"/>
  <c r="H55" i="1" s="1"/>
  <c r="G23" i="1"/>
  <c r="H23" i="1" s="1"/>
  <c r="G37" i="1"/>
  <c r="H37" i="1" s="1"/>
  <c r="G43" i="1"/>
  <c r="H43" i="1" s="1"/>
  <c r="L33" i="10"/>
  <c r="G48" i="1" s="1"/>
  <c r="H48" i="1" s="1"/>
  <c r="G38" i="1"/>
  <c r="H38" i="1" s="1"/>
  <c r="L55" i="5"/>
  <c r="G27" i="1" s="1"/>
  <c r="H27" i="1" s="1"/>
  <c r="L63" i="5"/>
  <c r="G28" i="1" s="1"/>
  <c r="H28" i="1" s="1"/>
  <c r="L16" i="10"/>
  <c r="G47" i="1" s="1"/>
  <c r="H47" i="1" s="1"/>
  <c r="L49" i="10"/>
  <c r="G49" i="1" s="1"/>
  <c r="H49" i="1" s="1"/>
  <c r="L59" i="10"/>
  <c r="G50" i="1" s="1"/>
  <c r="H50" i="1" s="1"/>
  <c r="L46" i="5"/>
  <c r="G26" i="1" s="1"/>
  <c r="H26" i="1" s="1"/>
  <c r="L101" i="10"/>
  <c r="G54" i="1" s="1"/>
  <c r="H54" i="1" s="1"/>
  <c r="L81" i="10"/>
  <c r="G52" i="1" s="1"/>
  <c r="H52" i="1" s="1"/>
  <c r="K78" i="10"/>
  <c r="K114" i="10"/>
  <c r="K95" i="10"/>
  <c r="K48" i="10"/>
  <c r="K100" i="10"/>
  <c r="K40" i="10"/>
  <c r="K99" i="10"/>
  <c r="K47" i="10"/>
  <c r="K44" i="10"/>
  <c r="K13" i="10"/>
  <c r="K88" i="10"/>
  <c r="K112" i="10"/>
  <c r="K46" i="10"/>
  <c r="K23" i="5"/>
  <c r="K106" i="10"/>
  <c r="K75" i="10"/>
  <c r="K111" i="10"/>
  <c r="K19" i="5"/>
  <c r="K107" i="10"/>
  <c r="K79" i="10"/>
  <c r="K41" i="10"/>
  <c r="K65" i="10"/>
  <c r="K87" i="10"/>
  <c r="K86" i="10"/>
  <c r="K56" i="10"/>
  <c r="K109" i="10"/>
  <c r="K68" i="10"/>
  <c r="K43" i="10"/>
  <c r="K14" i="10"/>
  <c r="K108" i="10"/>
  <c r="K80" i="10"/>
  <c r="K42" i="10"/>
  <c r="K89" i="10"/>
  <c r="K66" i="10"/>
  <c r="K58" i="10"/>
  <c r="K29" i="10"/>
  <c r="K32" i="10"/>
  <c r="K61" i="5"/>
  <c r="K23" i="10"/>
  <c r="K27" i="10"/>
  <c r="K31" i="10"/>
  <c r="K22" i="10"/>
  <c r="K24" i="10"/>
  <c r="K26" i="10"/>
  <c r="K25" i="10"/>
  <c r="K40" i="5"/>
  <c r="K14" i="5"/>
  <c r="K13" i="5"/>
  <c r="K51" i="5"/>
  <c r="K39" i="5"/>
  <c r="K17" i="5"/>
  <c r="K34" i="5"/>
  <c r="K25" i="5"/>
  <c r="K38" i="5"/>
  <c r="K16" i="5"/>
  <c r="K35" i="5"/>
  <c r="K52" i="5"/>
  <c r="K24" i="5"/>
  <c r="K54" i="5"/>
  <c r="K37" i="5"/>
  <c r="K53" i="5"/>
  <c r="K21" i="5"/>
  <c r="K20" i="5"/>
  <c r="K26" i="5"/>
  <c r="K41" i="5"/>
  <c r="L90" i="10"/>
  <c r="G53" i="1" s="1"/>
  <c r="H53" i="1" s="1"/>
  <c r="L29" i="5"/>
  <c r="G25" i="1" s="1"/>
  <c r="H25" i="1" s="1"/>
  <c r="L69" i="10"/>
  <c r="G51" i="1" s="1"/>
  <c r="H51" i="1" s="1"/>
  <c r="L33" i="9"/>
  <c r="G42" i="1" l="1"/>
  <c r="H42" i="1" s="1"/>
  <c r="K90" i="10"/>
  <c r="E53" i="1" s="1"/>
  <c r="F53" i="1" s="1"/>
  <c r="K101" i="10"/>
  <c r="E54" i="1" s="1"/>
  <c r="F54" i="1" s="1"/>
  <c r="K81" i="10"/>
  <c r="E52" i="1" s="1"/>
  <c r="F52" i="1" s="1"/>
  <c r="K49" i="10"/>
  <c r="E49" i="1" s="1"/>
  <c r="F49" i="1" s="1"/>
  <c r="K63" i="5"/>
  <c r="E28" i="1" s="1"/>
  <c r="F28" i="1" s="1"/>
  <c r="K16" i="10"/>
  <c r="E47" i="1" s="1"/>
  <c r="F47" i="1" s="1"/>
  <c r="K33" i="10"/>
  <c r="E48" i="1" s="1"/>
  <c r="F48" i="1" s="1"/>
  <c r="K28" i="5"/>
  <c r="K29" i="5" s="1"/>
  <c r="E25" i="1" s="1"/>
  <c r="F25" i="1" s="1"/>
  <c r="K45" i="5"/>
  <c r="K44" i="5"/>
  <c r="K23" i="9"/>
  <c r="E37" i="1" s="1"/>
  <c r="F37" i="1" s="1"/>
  <c r="K25" i="9"/>
  <c r="E38" i="1" s="1"/>
  <c r="F38" i="1" s="1"/>
  <c r="K35" i="9"/>
  <c r="E43" i="1" s="1"/>
  <c r="F43" i="1" s="1"/>
  <c r="K21" i="9"/>
  <c r="E23" i="1" s="1"/>
  <c r="F23" i="1" s="1"/>
  <c r="K55" i="5"/>
  <c r="E27" i="1" s="1"/>
  <c r="F27" i="1" s="1"/>
  <c r="K115" i="10"/>
  <c r="E55" i="1" s="1"/>
  <c r="F55" i="1" s="1"/>
  <c r="K33" i="9"/>
  <c r="E42" i="1" s="1"/>
  <c r="F42" i="1" s="1"/>
  <c r="K69" i="10"/>
  <c r="E51" i="1" s="1"/>
  <c r="F51" i="1" s="1"/>
  <c r="K59" i="10"/>
  <c r="E50" i="1" s="1"/>
  <c r="F50" i="1" s="1"/>
  <c r="J31" i="9"/>
  <c r="O31" i="9" s="1"/>
  <c r="J29" i="9"/>
  <c r="O29" i="9" s="1"/>
  <c r="J27" i="9"/>
  <c r="O27" i="9" s="1"/>
  <c r="J15" i="9"/>
  <c r="O15" i="9" s="1"/>
  <c r="J11" i="9"/>
  <c r="O11" i="9" s="1"/>
  <c r="J19" i="9"/>
  <c r="O19" i="9" s="1"/>
  <c r="J17" i="9"/>
  <c r="O17" i="9" s="1"/>
  <c r="J13" i="9"/>
  <c r="O13" i="9" s="1"/>
  <c r="K46" i="5" l="1"/>
  <c r="E26" i="1" s="1"/>
  <c r="F26" i="1" s="1"/>
  <c r="L19" i="9"/>
  <c r="K19" i="9"/>
  <c r="E22" i="1" s="1"/>
  <c r="F22" i="1" s="1"/>
  <c r="K11" i="9"/>
  <c r="E18" i="1" s="1"/>
  <c r="F18" i="1" s="1"/>
  <c r="L11" i="9"/>
  <c r="K15" i="9"/>
  <c r="E20" i="1" s="1"/>
  <c r="F20" i="1" s="1"/>
  <c r="L15" i="9"/>
  <c r="K27" i="9"/>
  <c r="E39" i="1" s="1"/>
  <c r="F39" i="1" s="1"/>
  <c r="L27" i="9"/>
  <c r="L29" i="9"/>
  <c r="K29" i="9"/>
  <c r="E40" i="1" s="1"/>
  <c r="F40" i="1" s="1"/>
  <c r="K31" i="9"/>
  <c r="E41" i="1" s="1"/>
  <c r="F41" i="1" s="1"/>
  <c r="L31" i="9"/>
  <c r="L13" i="9"/>
  <c r="K13" i="9"/>
  <c r="E19" i="1" s="1"/>
  <c r="F19" i="1" s="1"/>
  <c r="L17" i="9"/>
  <c r="K17" i="9"/>
  <c r="E21" i="1" s="1"/>
  <c r="F21" i="1" s="1"/>
  <c r="F57" i="1" l="1"/>
  <c r="G39" i="1"/>
  <c r="H39" i="1" s="1"/>
  <c r="G18" i="1"/>
  <c r="H18" i="1" s="1"/>
  <c r="Q10" i="9"/>
  <c r="Q27" i="9" s="1"/>
  <c r="Q11" i="9"/>
  <c r="G20" i="1"/>
  <c r="H20" i="1" s="1"/>
  <c r="Q15" i="9"/>
  <c r="G21" i="1"/>
  <c r="H21" i="1" s="1"/>
  <c r="Q17" i="9"/>
  <c r="G22" i="1"/>
  <c r="H22" i="1" s="1"/>
  <c r="Q19" i="9"/>
  <c r="G40" i="1"/>
  <c r="H40" i="1" s="1"/>
  <c r="G41" i="1"/>
  <c r="H41" i="1" s="1"/>
  <c r="F30" i="1"/>
  <c r="G19" i="1"/>
  <c r="H19" i="1" s="1"/>
  <c r="Q13" i="9" l="1"/>
  <c r="H30" i="1"/>
  <c r="Q39" i="9"/>
  <c r="Q37" i="9"/>
  <c r="Q21" i="9"/>
  <c r="Q23" i="9"/>
  <c r="Q35" i="9"/>
  <c r="Q25" i="9"/>
  <c r="Q33" i="9"/>
  <c r="Q31" i="9"/>
  <c r="Q29" i="9"/>
  <c r="H57" i="1"/>
  <c r="H59" i="1" l="1"/>
</calcChain>
</file>

<file path=xl/sharedStrings.xml><?xml version="1.0" encoding="utf-8"?>
<sst xmlns="http://schemas.openxmlformats.org/spreadsheetml/2006/main" count="1016" uniqueCount="385">
  <si>
    <t>Descrição</t>
  </si>
  <si>
    <t>Qtd</t>
  </si>
  <si>
    <t>Item</t>
  </si>
  <si>
    <t>Vlr Unitário</t>
  </si>
  <si>
    <t>Vlr Total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</si>
  <si>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</si>
  <si>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</si>
  <si>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</si>
  <si>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</si>
  <si>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</si>
  <si>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</si>
  <si>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</si>
  <si>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</si>
  <si>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</si>
  <si>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</si>
  <si>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</si>
  <si>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2.1</t>
  </si>
  <si>
    <t>DETALHAMENTO DO BDI</t>
  </si>
  <si>
    <t>Descrição dos serviços</t>
  </si>
  <si>
    <t>Preço de Venda (%)</t>
  </si>
  <si>
    <t>Impostos e Taxas (I)</t>
  </si>
  <si>
    <t>ISS</t>
  </si>
  <si>
    <t>2.2</t>
  </si>
  <si>
    <t>PIS</t>
  </si>
  <si>
    <t>2.3</t>
  </si>
  <si>
    <t>Cofins</t>
  </si>
  <si>
    <t>3</t>
  </si>
  <si>
    <t>Lucro (L)</t>
  </si>
  <si>
    <t>BDI Serviços</t>
  </si>
  <si>
    <t>Discriminação</t>
  </si>
  <si>
    <t>H</t>
  </si>
  <si>
    <t xml:space="preserve">                                                                     Ministério do Desenvolvimento Regional - MDR</t>
  </si>
  <si>
    <t xml:space="preserve">                                                                     Companhia do Desenvolvimento dos Vales do São Francisco e Parnaíba</t>
  </si>
  <si>
    <t xml:space="preserve">                                                                     Codevasf - Brasília</t>
  </si>
  <si>
    <t xml:space="preserve">                                                          Ministério do Desenvolvimento Regional - MDR</t>
  </si>
  <si>
    <t xml:space="preserve">                                                          Companhia do Desenvolvimento dos Vales do São Francisco e Parnaíba</t>
  </si>
  <si>
    <t xml:space="preserve">                                                          Codevasf - Brasília</t>
  </si>
  <si>
    <t xml:space="preserve">                                                              Ministério do Desenvolvimento Regional - MDR</t>
  </si>
  <si>
    <t xml:space="preserve">                                                              Companhia do Desenvolvimento dos Vales do São Francisco e Parnaíba</t>
  </si>
  <si>
    <t xml:space="preserve">                                                              Codevasf - Brasília</t>
  </si>
  <si>
    <t xml:space="preserve">                                                     Ministério do Desenvolvimento Regional - MDR</t>
  </si>
  <si>
    <t xml:space="preserve">                                                     Companhia do Desenvolvimento dos Vales do São Francisco e Parnaíba</t>
  </si>
  <si>
    <t xml:space="preserve">                                                     Codevasf - Brasília</t>
  </si>
  <si>
    <t xml:space="preserve">Item </t>
  </si>
  <si>
    <t xml:space="preserve">                                  Cotação 1</t>
  </si>
  <si>
    <t>Cotação 2</t>
  </si>
  <si>
    <t>Cotação 3</t>
  </si>
  <si>
    <t>Valor Médio</t>
  </si>
  <si>
    <t>de 0,65% a 0,65%</t>
  </si>
  <si>
    <t>de 3,00% a 3,00%</t>
  </si>
  <si>
    <t>Adotado (%)</t>
  </si>
  <si>
    <t>Valores de Referência (%)</t>
  </si>
  <si>
    <t>Risco ( R )</t>
  </si>
  <si>
    <t>Impostos e Taxas ( I )</t>
  </si>
  <si>
    <t>Garantia e Seguros ( Gs )</t>
  </si>
  <si>
    <t>Administração Central  (Ac )</t>
  </si>
  <si>
    <t>Lucro (  L )</t>
  </si>
  <si>
    <t>Despesas Financeiras ( Df )</t>
  </si>
  <si>
    <t>BDI FORNECIMENTO</t>
  </si>
  <si>
    <t>Sinapi</t>
  </si>
  <si>
    <t>Ítem</t>
  </si>
  <si>
    <t>ENGENHEIRO CIVIL RESPONSÁVEL PELA OBRA</t>
  </si>
  <si>
    <t>2.4</t>
  </si>
  <si>
    <t>Unidade</t>
  </si>
  <si>
    <t>Quantidade</t>
  </si>
  <si>
    <t>Valor Unitário (R$)</t>
  </si>
  <si>
    <t>MONTADOR DE ESTRUTURAS METÁLICAS</t>
  </si>
  <si>
    <t>AJUDANTE DE ESTRUTURAS METALICAS</t>
  </si>
  <si>
    <t>ELETRICISTA DE MANUTENÇÃO INDUSTRIAL</t>
  </si>
  <si>
    <t>MONTADOR ELETROMECÂNICO</t>
  </si>
  <si>
    <t>TÉCNICO SEGURANÇA DO TRABALHO</t>
  </si>
  <si>
    <r>
      <rPr>
        <b/>
        <sz val="11"/>
        <color theme="1"/>
        <rFont val="Calibri"/>
        <family val="2"/>
        <scheme val="minor"/>
      </rPr>
      <t>OBS1:</t>
    </r>
    <r>
      <rPr>
        <sz val="11"/>
        <color theme="1"/>
        <rFont val="Calibri"/>
        <family val="2"/>
        <scheme val="minor"/>
      </rPr>
      <t xml:space="preserve"> ADOTADO VALOR 3</t>
    </r>
    <r>
      <rPr>
        <sz val="11"/>
        <color theme="1"/>
        <rFont val="Calibri"/>
        <family val="2"/>
      </rPr>
      <t>º QUARTIL</t>
    </r>
  </si>
  <si>
    <t>Valor Mediana</t>
  </si>
  <si>
    <t>CPRB</t>
  </si>
  <si>
    <t>ESCRITÓRIO CENTRAL</t>
  </si>
  <si>
    <t>VIAGENS</t>
  </si>
  <si>
    <t>3,43% - 4,93% - 6,71%</t>
  </si>
  <si>
    <t>1,0% - 1,39% - 6,71%</t>
  </si>
  <si>
    <t>0,28% - 0,49% - 0,75%</t>
  </si>
  <si>
    <t>0,94% - 0,99% - 1,17%</t>
  </si>
  <si>
    <t>6,74% - 8,04% - 9,40%</t>
  </si>
  <si>
    <t>Administração Central (Ac)</t>
  </si>
  <si>
    <r>
      <rPr>
        <b/>
        <sz val="11"/>
        <color theme="1"/>
        <rFont val="Calibri"/>
        <family val="2"/>
        <scheme val="minor"/>
      </rPr>
      <t xml:space="preserve">OBS2: </t>
    </r>
    <r>
      <rPr>
        <i/>
        <sz val="11"/>
        <color theme="1"/>
        <rFont val="Calibri"/>
        <family val="2"/>
        <scheme val="minor"/>
      </rPr>
      <t xml:space="preserve">Conforme LEI 13.161 /2015:  Em orçamento onde optar-se pelos erviços </t>
    </r>
    <r>
      <rPr>
        <b/>
        <i/>
        <sz val="11"/>
        <color theme="1"/>
        <rFont val="Calibri"/>
        <family val="2"/>
        <scheme val="minor"/>
      </rPr>
      <t>com desoneração/desonerado</t>
    </r>
    <r>
      <rPr>
        <i/>
        <sz val="11"/>
        <color theme="1"/>
        <rFont val="Calibri"/>
        <family val="2"/>
        <scheme val="minor"/>
      </rPr>
      <t xml:space="preserve">, deverá ser incluído no CPRB  o percentual de 4,5% referente a contribuíção </t>
    </r>
    <r>
      <rPr>
        <sz val="11"/>
        <color theme="1"/>
        <rFont val="Calibri"/>
        <family val="2"/>
        <scheme val="minor"/>
      </rPr>
      <t>previdenciaária.</t>
    </r>
  </si>
  <si>
    <r>
      <rPr>
        <b/>
        <sz val="11"/>
        <color theme="1"/>
        <rFont val="Calibri"/>
        <family val="2"/>
        <scheme val="minor"/>
      </rPr>
      <t>OBS3:</t>
    </r>
    <r>
      <rPr>
        <sz val="11"/>
        <color theme="1"/>
        <rFont val="Calibri"/>
        <family val="2"/>
        <scheme val="minor"/>
      </rPr>
      <t>Adotado Construção de redes de abastecimento de água, coleta de esgoto, e construção correlatas</t>
    </r>
  </si>
  <si>
    <r>
      <rPr>
        <b/>
        <sz val="11"/>
        <color theme="1"/>
        <rFont val="Calibri"/>
        <family val="2"/>
        <scheme val="minor"/>
      </rPr>
      <t>OBS1:</t>
    </r>
    <r>
      <rPr>
        <sz val="11"/>
        <color theme="1"/>
        <rFont val="Calibri"/>
        <family val="2"/>
        <scheme val="minor"/>
      </rPr>
      <t xml:space="preserve"> ADOTADO VALOR MÉDIO</t>
    </r>
    <r>
      <rPr>
        <sz val="11"/>
        <color theme="1"/>
        <rFont val="Calibri"/>
        <family val="2"/>
      </rPr>
      <t xml:space="preserve"> QUARTIL</t>
    </r>
  </si>
  <si>
    <t>OUTROS</t>
  </si>
  <si>
    <t>1,50% - 3,45% - 4,49%</t>
  </si>
  <si>
    <t>0,56 - 0,85% - 0,89%</t>
  </si>
  <si>
    <t>0,30% - 0,48% - 0,82%</t>
  </si>
  <si>
    <t>de 0,85% - 0,85% -  1,11%</t>
  </si>
  <si>
    <t>de 3,50% - 5,11% - 6,22%</t>
  </si>
  <si>
    <t>-</t>
  </si>
  <si>
    <t>FORMECIMENTO sendo os serviços desonerados ou com desoneração</t>
  </si>
  <si>
    <t>BDI (%) desonerado</t>
  </si>
  <si>
    <t>BDI (%) não desonerado</t>
  </si>
  <si>
    <t>Menor valor (mediana/média) c/ BDI DESONERADO</t>
  </si>
  <si>
    <t>Unid.</t>
  </si>
  <si>
    <t>unid.</t>
  </si>
  <si>
    <r>
      <rPr>
        <b/>
        <sz val="11"/>
        <color theme="1"/>
        <rFont val="Calibri"/>
        <family val="2"/>
        <scheme val="minor"/>
      </rPr>
      <t>Objeto:</t>
    </r>
    <r>
      <rPr>
        <sz val="11"/>
        <color theme="1"/>
        <rFont val="Calibri"/>
        <family val="2"/>
        <scheme val="minor"/>
      </rPr>
      <t xml:space="preserve"> Modernização da comporta da Jansen em São Luís/MA</t>
    </r>
  </si>
  <si>
    <t>MODERNIZAÇÃO DA COMPORTA DA JANSEN</t>
  </si>
  <si>
    <t>*SINAPI MA jul/22</t>
  </si>
  <si>
    <t>Desonerado</t>
  </si>
  <si>
    <t>Onerado</t>
  </si>
  <si>
    <t>PEDREIRO</t>
  </si>
  <si>
    <t>SOLDADOR</t>
  </si>
  <si>
    <t>MAÇARIQUEIRO</t>
  </si>
  <si>
    <t>PINTOR PARA TINTA EPÓXI</t>
  </si>
  <si>
    <t>AJUDANTE ESPECIALIZADO</t>
  </si>
  <si>
    <r>
      <rPr>
        <b/>
        <sz val="11"/>
        <color theme="1"/>
        <rFont val="Calibri"/>
        <family val="2"/>
        <scheme val="minor"/>
      </rPr>
      <t>OBS4:</t>
    </r>
    <r>
      <rPr>
        <sz val="11"/>
        <color theme="1"/>
        <rFont val="Calibri"/>
        <family val="2"/>
        <scheme val="minor"/>
      </rPr>
      <t xml:space="preserve"> ISS DE 5% REFERÊNCIADO SÃO LUÍS/MA</t>
    </r>
  </si>
  <si>
    <t>Serviços desonerados e onerados</t>
  </si>
  <si>
    <t>Valor unitário com BDI (R$)</t>
  </si>
  <si>
    <t>LIXAMENTO MANUAL</t>
  </si>
  <si>
    <t>M2</t>
  </si>
  <si>
    <t>PINTURA TIPO ZARCÃO</t>
  </si>
  <si>
    <t>PINTURA DE ACABAMENTO</t>
  </si>
  <si>
    <t>GRUPO DE SOLDAGEM GERADOR A DIESEL</t>
  </si>
  <si>
    <t>T O T A L</t>
  </si>
  <si>
    <t>ESCOPO DE FORNECIMENTO E SERVIÇOS</t>
  </si>
  <si>
    <t>RECUPERAÇÃO DA INFRAESTRUTURA EXISTENTE, FORNECIMENTO E MONTAGEM DE COMPORTA E COMPLETO ACIONAMENTO</t>
  </si>
  <si>
    <t>Serviços de recuperação da infraestrutura existente, ítem 3.1.3 do T.R.</t>
  </si>
  <si>
    <t>Unidade Oleodinâmica para acionar o cilindro hidraúlico ítem 3.2.3.1 do T.R.</t>
  </si>
  <si>
    <t>Cilindro Hidráulico para acionamento da comporta, ítem 3.2.3.2 do T.R.</t>
  </si>
  <si>
    <t>Quadro de Comando Local ítem 3.2.4 do T.R.</t>
  </si>
  <si>
    <t>Substituição da comporta, montagem do acionamento e testes</t>
  </si>
  <si>
    <t>Desenvolvimento de Software de Gerenciamento</t>
  </si>
  <si>
    <t>Cotações - Equipamentos e materiais /Laguna da Jansen</t>
  </si>
  <si>
    <t>RECUPERAÇÃO DA INFRAESTRUTURA ITEM 3.1.3 DO T.R.</t>
  </si>
  <si>
    <t xml:space="preserve">1 - SERVIÇOS DE RECUPERAÇÃO, FORNECIMENTO E MONTAGEM DE COMPORTA COM ACIONAMENTO, ITEM 3.2 DO T.R. </t>
  </si>
  <si>
    <t>ENGENHEIRO MECÂNICO RESPONSÁVEL PELA OBRA</t>
  </si>
  <si>
    <t>GUINDASTE HUDRÁULICO 30 T LANÇA TELESCOPICA</t>
  </si>
  <si>
    <t>Menor valor (mediana/média) c/ BDI ONERADO</t>
  </si>
  <si>
    <t>ELETROTÉCNICO</t>
  </si>
  <si>
    <t>Licensa software Elipse</t>
  </si>
  <si>
    <t>Licensa software Elipse     *dominio exclusivo de uma empresa</t>
  </si>
  <si>
    <t>1.8.1</t>
  </si>
  <si>
    <t>1.8.2</t>
  </si>
  <si>
    <t>1.8.3</t>
  </si>
  <si>
    <t>1.8.4</t>
  </si>
  <si>
    <t>1.8.5</t>
  </si>
  <si>
    <t>1.8.6</t>
  </si>
  <si>
    <t>1.8.7</t>
  </si>
  <si>
    <t>1.8.8</t>
  </si>
  <si>
    <t>1.8.9</t>
  </si>
  <si>
    <t>1.8.10</t>
  </si>
  <si>
    <t>1.8.11</t>
  </si>
  <si>
    <t>1.9.2</t>
  </si>
  <si>
    <t>1.9.3</t>
  </si>
  <si>
    <t>1.9.4</t>
  </si>
  <si>
    <t>1.9.1</t>
  </si>
  <si>
    <t>1.10.1</t>
  </si>
  <si>
    <t>1.10.3</t>
  </si>
  <si>
    <t>1.10.4</t>
  </si>
  <si>
    <t>DESENHISTA PROJETISTA</t>
  </si>
  <si>
    <t>ELETROTÉCNICO ESPECIALIZADO SOFTWARE</t>
  </si>
  <si>
    <t>AUXILIAR TÉCNICO DE ENGENHARIA</t>
  </si>
  <si>
    <t>Sensor de Nível ultrassônico alcance 20 metros</t>
  </si>
  <si>
    <t>TOTAL DOS SERVIÇOS E FORNECIMENTOS</t>
  </si>
  <si>
    <t>Valores com o BDI inclusos e preços sinapi junho/22</t>
  </si>
  <si>
    <t>Valor total com BDI (R$)</t>
  </si>
  <si>
    <t>2 -  TELECOM</t>
  </si>
  <si>
    <t>TELECOM</t>
  </si>
  <si>
    <t>2.5</t>
  </si>
  <si>
    <t>2.6</t>
  </si>
  <si>
    <t>2.7</t>
  </si>
  <si>
    <t>2.8</t>
  </si>
  <si>
    <t>2.9</t>
  </si>
  <si>
    <t>2.10</t>
  </si>
  <si>
    <t>Estudo de Enlace</t>
  </si>
  <si>
    <t>Painél tipo Rack Telecon, ventilação, IP 66,  IP 67, resistência marinha</t>
  </si>
  <si>
    <t>Torre de comunicação de 15m conforme item 3.3.1.2 do T.R.</t>
  </si>
  <si>
    <t>Câmera espeed Dome PTZ, zoom ótico 32x, CMOS de 1/1.8", infravermelho 200m</t>
  </si>
  <si>
    <t>Workstation para servidor elipse e cameras, windows 10, sata de 4 TB, etc</t>
  </si>
  <si>
    <t>No Break tipo torre 220V/ 2.200VA, dysplay informativo, comunicação ethernet</t>
  </si>
  <si>
    <t>Montagem da torre e equipamentos (laguna Jansen)</t>
  </si>
  <si>
    <t>Montagem da torre e equipamentos (edificio SINFRA)</t>
  </si>
  <si>
    <t>Poste 4 x 4 m antivandalismo para suporte sensor de nível</t>
  </si>
  <si>
    <t>Interligação Sensor de nível do mar ao painél de comando</t>
  </si>
  <si>
    <t>Interligação Sensor de nível da Laguna Jansen ao painél de comando</t>
  </si>
  <si>
    <t>Start up TELECOM</t>
  </si>
  <si>
    <t>2.11</t>
  </si>
  <si>
    <t>2.12</t>
  </si>
  <si>
    <t>2.13</t>
  </si>
  <si>
    <t>2.14</t>
  </si>
  <si>
    <t>2.15</t>
  </si>
  <si>
    <t>2.16</t>
  </si>
  <si>
    <t>2.17</t>
  </si>
  <si>
    <t xml:space="preserve">Interligação, comissionamento e star-up Torre SINFRA com servidor </t>
  </si>
  <si>
    <t>FORNECIMENTO</t>
  </si>
  <si>
    <t xml:space="preserve">SERVIÇOS  </t>
  </si>
  <si>
    <t>1.8.12</t>
  </si>
  <si>
    <t>1.8.13</t>
  </si>
  <si>
    <t>1.8.14</t>
  </si>
  <si>
    <t>1.8.15</t>
  </si>
  <si>
    <t>EQUIPAMENTOS</t>
  </si>
  <si>
    <t>MÃO-DE-OBRA</t>
  </si>
  <si>
    <t>DESONERADO C/BDI</t>
  </si>
  <si>
    <t>NÃO DESONERADO C/BDI</t>
  </si>
  <si>
    <t xml:space="preserve">SUBSTITUIÇÃO DA COMPORTA, COMISSIONAMENTO, START UP </t>
  </si>
  <si>
    <t>1.9.5</t>
  </si>
  <si>
    <t>1.9.6</t>
  </si>
  <si>
    <t>1.9.7</t>
  </si>
  <si>
    <t>1.9.8</t>
  </si>
  <si>
    <t>1.9.9</t>
  </si>
  <si>
    <t>1.9.10</t>
  </si>
  <si>
    <t>1.9.11</t>
  </si>
  <si>
    <t>DESENVOLVIMENTO SOFTWARE GERENCIAMENTO</t>
  </si>
  <si>
    <t>MONTAGEM, COMISSIONAMENTO E STAR-UP PAINÉL DE COMANDO</t>
  </si>
  <si>
    <t>Montagem do Painél de Comando, comissionamento e start up local</t>
  </si>
  <si>
    <t>MONTAGEM DA TORRE 15m E EQUIPAMENTOS (LAGUNA JANSEN)</t>
  </si>
  <si>
    <t>MONTAGEM DA TORRE 15m E EQUIPAMENTOS (PRÉDIO SINFRA)</t>
  </si>
  <si>
    <t>1.11.1</t>
  </si>
  <si>
    <t>1.11.2</t>
  </si>
  <si>
    <t>1.11.3</t>
  </si>
  <si>
    <t>1.10.2</t>
  </si>
  <si>
    <t>ESTUDO DE ENLACE</t>
  </si>
  <si>
    <t>2.9.1</t>
  </si>
  <si>
    <t>2.9.2</t>
  </si>
  <si>
    <t>2.9.3</t>
  </si>
  <si>
    <t>2.10.1</t>
  </si>
  <si>
    <t>2.10.2</t>
  </si>
  <si>
    <t>2.10.3</t>
  </si>
  <si>
    <t>2.10.4</t>
  </si>
  <si>
    <t>2.10.5</t>
  </si>
  <si>
    <t>2.10.6</t>
  </si>
  <si>
    <t>2.10.7</t>
  </si>
  <si>
    <t>2.10.8</t>
  </si>
  <si>
    <t>2.10.9</t>
  </si>
  <si>
    <t>2.10.10</t>
  </si>
  <si>
    <t>2.10.11</t>
  </si>
  <si>
    <t>2.10.12</t>
  </si>
  <si>
    <t>Interligação, comissionamento e star-up Torre Laguna Jansen com Painél</t>
  </si>
  <si>
    <t>2.11.1</t>
  </si>
  <si>
    <t>2.11.2</t>
  </si>
  <si>
    <t>2.11.3</t>
  </si>
  <si>
    <t>2.11.4</t>
  </si>
  <si>
    <t>2.11.5</t>
  </si>
  <si>
    <t>2.11.6</t>
  </si>
  <si>
    <t>2.11.7</t>
  </si>
  <si>
    <t>2.11.8</t>
  </si>
  <si>
    <t>2.11.9</t>
  </si>
  <si>
    <t>2.11.10</t>
  </si>
  <si>
    <t>2.11.11</t>
  </si>
  <si>
    <t>INTERLIGAÇÃO TORRE/PAINÉL LAGUNA JANSEN</t>
  </si>
  <si>
    <t>2.12.1</t>
  </si>
  <si>
    <t>2.12.2</t>
  </si>
  <si>
    <t>2.12.3</t>
  </si>
  <si>
    <t>2.12.5</t>
  </si>
  <si>
    <t>2.12.6</t>
  </si>
  <si>
    <t>COORDENADOR</t>
  </si>
  <si>
    <t>INTERLIGAÇÃO TORRE SINFRA COM SERVIDOR</t>
  </si>
  <si>
    <t>2.13.1</t>
  </si>
  <si>
    <t>2.13.2</t>
  </si>
  <si>
    <t>2.13.3</t>
  </si>
  <si>
    <t>2.13.5</t>
  </si>
  <si>
    <t>2.13.6</t>
  </si>
  <si>
    <t>MONTAGEM DE POSTE 4 X 4 ANTIVANDALISMO COM EQUIPAMENTOS</t>
  </si>
  <si>
    <t>2.14.1</t>
  </si>
  <si>
    <t>2.14.2</t>
  </si>
  <si>
    <t>2.14.3</t>
  </si>
  <si>
    <t>2.14.4</t>
  </si>
  <si>
    <t>2.14.5</t>
  </si>
  <si>
    <t>Montagem de poste antivandalismo 4 x 4 m com equipamentos</t>
  </si>
  <si>
    <t>INTERLIGAÇÃO SENSOR NÍVEL MAR AO PAINÉL</t>
  </si>
  <si>
    <t>INTERLIGAÇÃO SENSOR NÍVEL LAGUNA JANSENAO PAINÉL</t>
  </si>
  <si>
    <t>2.15.1</t>
  </si>
  <si>
    <t>2.15.2</t>
  </si>
  <si>
    <t>2.15.3</t>
  </si>
  <si>
    <t>2.15.4</t>
  </si>
  <si>
    <t>2.16.1</t>
  </si>
  <si>
    <t>2.16.2</t>
  </si>
  <si>
    <t>2.16.3</t>
  </si>
  <si>
    <t>2.16.4</t>
  </si>
  <si>
    <t>2.16.5</t>
  </si>
  <si>
    <t>2.16.6</t>
  </si>
  <si>
    <t>2.17.1</t>
  </si>
  <si>
    <t>2.17.2</t>
  </si>
  <si>
    <t>2.17.3</t>
  </si>
  <si>
    <t>2.17.4</t>
  </si>
  <si>
    <t>2.17.5</t>
  </si>
  <si>
    <t>2.17.6</t>
  </si>
  <si>
    <t>2.17.7</t>
  </si>
  <si>
    <t>2.17.8</t>
  </si>
  <si>
    <t>2.17.9</t>
  </si>
  <si>
    <t>START UP TELECOM</t>
  </si>
  <si>
    <t>Sensor de Nível Ultrassônico, alcance 20 metros</t>
  </si>
  <si>
    <t>VALOR</t>
  </si>
  <si>
    <t>EMPRESA</t>
  </si>
  <si>
    <t>R$</t>
  </si>
  <si>
    <t>All Energy Engenharia</t>
  </si>
  <si>
    <t>EBSE ENGENHARIA E SOLUÇÕES</t>
  </si>
  <si>
    <t>HYDROSTEC</t>
  </si>
  <si>
    <t>Despesas Financeiras (DF)</t>
  </si>
  <si>
    <t>Rádio PTP de 5Ghz</t>
  </si>
  <si>
    <t>CX de Cabo LAN CAT 6 F/UTP 4p x 23AWG – 305 metros – ANSI/TIA-568.2-D</t>
  </si>
  <si>
    <t>Norte Telecomunicações</t>
  </si>
  <si>
    <t>Bobina 500m Cabo maritimo blindado,não halogêno,antichama,condutor dreno flexivel</t>
  </si>
  <si>
    <t xml:space="preserve">Detalhamento dos Encargos Sociais – Horista e Mensalista – Com desoneração e Sem Desoneração </t>
  </si>
  <si>
    <t>VIGÊNCIA A PARTIR DE 10/2021</t>
  </si>
  <si>
    <t>COM DESONERAÇÃO</t>
  </si>
  <si>
    <t>SEM DESONERAÇÃO</t>
  </si>
  <si>
    <t>DISCRIMINAÇÃO</t>
  </si>
  <si>
    <t>HORISTA</t>
  </si>
  <si>
    <t>MENSALISTA</t>
  </si>
  <si>
    <t>%</t>
  </si>
  <si>
    <t>A</t>
  </si>
  <si>
    <t>ENCARGOS SOCIAIS BÁSICOS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</si>
  <si>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</si>
  <si>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</si>
  <si>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</si>
  <si>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</si>
  <si>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</si>
  <si>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</si>
  <si>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</si>
  <si>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</si>
  <si>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</si>
  <si>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</si>
  <si>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</si>
  <si>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</si>
  <si>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</si>
  <si>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 de Trabalho</t>
  </si>
  <si>
    <t>A8</t>
  </si>
  <si>
    <t>FGTS</t>
  </si>
  <si>
    <t>A9</t>
  </si>
  <si>
    <t>SECONCI</t>
  </si>
  <si>
    <t>SUBTOTAL DE “A”:</t>
  </si>
  <si>
    <t>B</t>
  </si>
  <si>
    <t>ENCARGOS SOCIAIS QUE RECEBEM INCIDÊNCIA DE “A”</t>
  </si>
  <si>
    <t>B1</t>
  </si>
  <si>
    <t>Repouso Semanal Remunerado</t>
  </si>
  <si>
    <t>Não incide</t>
  </si>
  <si>
    <t>B2</t>
  </si>
  <si>
    <t>Feriados</t>
  </si>
  <si>
    <t>B3</t>
  </si>
  <si>
    <t>Auxílio-Enfermidade</t>
  </si>
  <si>
    <t>B4</t>
  </si>
  <si>
    <t>13º Salário</t>
  </si>
  <si>
    <t>B5</t>
  </si>
  <si>
    <t>Licença Paternidade</t>
  </si>
  <si>
    <t>B6</t>
  </si>
  <si>
    <t>Faltas Justificadas</t>
  </si>
  <si>
    <t>B7</t>
  </si>
  <si>
    <t>Dias de Chuva</t>
  </si>
  <si>
    <t>B8</t>
  </si>
  <si>
    <t>Auxílio Acidente de Trabalho</t>
  </si>
  <si>
    <t>B9</t>
  </si>
  <si>
    <t>Férias Gozadas</t>
  </si>
  <si>
    <t>B10</t>
  </si>
  <si>
    <t>Salário Maternidade</t>
  </si>
  <si>
    <t>SUBTOTAL DE “B”:</t>
  </si>
  <si>
    <t>C</t>
  </si>
  <si>
    <t>ENCARGOS SOCIAIS QUE NÃO RECEBEM INCIDÊNCIA DE “A”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</si>
  <si>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</si>
  <si>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</si>
  <si>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</si>
  <si>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</si>
  <si>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</si>
  <si>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</si>
  <si>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</si>
  <si>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</si>
  <si>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</si>
  <si>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</si>
  <si>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SUBTOTAL DE “C”:</t>
  </si>
  <si>
    <t>D</t>
  </si>
  <si>
    <t>REINCIDÊNCIAS DE UM GRUPO SOBRE O OUTRO</t>
  </si>
  <si>
    <t>D1</t>
  </si>
  <si>
    <t>Reincidência de “A” sobre “B”</t>
  </si>
  <si>
    <t>D2</t>
  </si>
  <si>
    <t>Reincidência de Grupo A sobre Aviso Prévio Trabalhado e Reincidência do FGTS sobre Aviso Prévio Indenizado</t>
  </si>
  <si>
    <t>SUBTOTAL DE “D”:</t>
  </si>
  <si>
    <t>TOTAIS DE ENCARGOS SOCIAIS:</t>
  </si>
  <si>
    <t>MARANHÃO</t>
  </si>
  <si>
    <t>Fonte: Informação dias de chuva: INMET</t>
  </si>
  <si>
    <t>Observação. Fornecimento de torre e poste, incluso: Projeto, a torre/poste, aterramento, balizamento, esteira e transporte)</t>
  </si>
  <si>
    <t>Torre de comunicação completa de 15 metros conforme item 3.3.1.2 do T.R.</t>
  </si>
  <si>
    <t>ALTALE</t>
  </si>
  <si>
    <t>TORRE NORTE</t>
  </si>
  <si>
    <t>SEG</t>
  </si>
  <si>
    <t>NS AUTOMAÇÃO</t>
  </si>
  <si>
    <t>VECTOR</t>
  </si>
  <si>
    <t>D, Padrão</t>
  </si>
  <si>
    <t>CV</t>
  </si>
  <si>
    <t xml:space="preserve"> </t>
  </si>
  <si>
    <t>Comporta deslizante em aço inoxidável 4 x 3 m, ítem 3.2.2 do T.R.</t>
  </si>
  <si>
    <t>horas</t>
  </si>
  <si>
    <r>
      <t>m</t>
    </r>
    <r>
      <rPr>
        <sz val="11"/>
        <color theme="1"/>
        <rFont val="Calibri"/>
        <family val="2"/>
      </rPr>
      <t>²</t>
    </r>
    <r>
      <rPr>
        <sz val="14.3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(PERFIS + VIGAS)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</si>
</sst>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&quot;R$&quot;\ #,##0.00"/>
    <numFmt numFmtId="166" formatCode="_-* #,##0.00_-;\-* #,##0.00_-;_-* \-??_-;_-@_-"/>
    <numFmt numFmtId="167" formatCode="_(&quot;R$ &quot;* #,##0_);_(&quot;R$ &quot;* \(#,##0\);_(&quot;R$ &quot;* \-_);_(@_)"/>
    <numFmt numFmtId="168" formatCode="#,##0.000000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&quot;R$ &quot;* #,##0.00_);_(&quot;R$ &quot;* \(#,##0.00\);_(&quot;R$ &quot;* &quot;-&quot;??_);_(@_)"/>
    <numFmt numFmtId="172" formatCode="0.000"/>
    <numFmt numFmtId="173" formatCode="_(* #,##0_);_(* \(#,##0\);_(* \-_);_(@_)"/>
    <numFmt numFmtId="174" formatCode="#,##0.00000"/>
    <numFmt numFmtId="175" formatCode="&quot;Cr$ &quot;#,##0.00_);[Red]&quot;(Cr$ &quot;#,##0.00\)"/>
    <numFmt numFmtId="176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sz val="10"/>
      <name val="MS Sans Serif"/>
      <family val="2"/>
      <charset val="1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Courier New"/>
      <family val="3"/>
    </font>
    <font>
      <sz val="11"/>
      <color indexed="8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8"/>
      <color indexed="56"/>
      <name val="Cambria"/>
      <family val="2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4.3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1">
    <xf numFmtId="0" fontId="0" fillId="0" borderId="0"/>
    <xf numFmtId="43" fontId="1" fillId="0" borderId="0" applyFont="0" applyFill="0" applyBorder="0" applyAlignment="0" applyProtection="0"/>
    <xf numFmtId="44" fontId="5" fillId="0" borderId="0" applyFill="0" applyBorder="0" applyAlignment="0" applyProtection="0"/>
    <xf numFmtId="0" fontId="7" fillId="0" borderId="0"/>
    <xf numFmtId="9" fontId="6" fillId="0" borderId="0" applyFill="0" applyBorder="0" applyProtection="0"/>
    <xf numFmtId="0" fontId="8" fillId="0" borderId="0"/>
    <xf numFmtId="40" fontId="8" fillId="0" borderId="0" applyFill="0" applyBorder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6" fillId="0" borderId="0" applyFill="0" applyBorder="0" applyProtection="0"/>
    <xf numFmtId="0" fontId="5" fillId="0" borderId="0"/>
    <xf numFmtId="165" fontId="6" fillId="0" borderId="0" applyFill="0" applyBorder="0" applyProtection="0"/>
    <xf numFmtId="164" fontId="6" fillId="0" borderId="0" applyFill="0" applyBorder="0" applyProtection="0"/>
    <xf numFmtId="166" fontId="6" fillId="0" borderId="0" applyFill="0" applyBorder="0" applyProtection="0"/>
    <xf numFmtId="0" fontId="10" fillId="0" borderId="0"/>
    <xf numFmtId="167" fontId="5" fillId="0" borderId="0" applyFill="0" applyBorder="0" applyAlignment="0" applyProtection="0"/>
    <xf numFmtId="168" fontId="5" fillId="0" borderId="0" applyFill="0" applyBorder="0" applyAlignment="0" applyProtection="0"/>
    <xf numFmtId="0" fontId="11" fillId="0" borderId="0"/>
    <xf numFmtId="164" fontId="5" fillId="0" borderId="0" applyFill="0" applyBorder="0" applyAlignment="0" applyProtection="0"/>
    <xf numFmtId="169" fontId="5" fillId="0" borderId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174" fontId="5" fillId="0" borderId="0" applyFill="0" applyBorder="0" applyAlignment="0" applyProtection="0"/>
    <xf numFmtId="40" fontId="5" fillId="0" borderId="0" applyFill="0" applyBorder="0" applyAlignment="0" applyProtection="0"/>
    <xf numFmtId="164" fontId="5" fillId="0" borderId="0" applyFill="0" applyBorder="0" applyAlignment="0" applyProtection="0"/>
    <xf numFmtId="174" fontId="5" fillId="0" borderId="0" applyFill="0" applyBorder="0" applyAlignment="0" applyProtection="0"/>
    <xf numFmtId="175" fontId="5" fillId="0" borderId="0" applyFill="0" applyBorder="0" applyAlignment="0" applyProtection="0"/>
    <xf numFmtId="17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164" fontId="7" fillId="0" borderId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4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5" fontId="6" fillId="0" borderId="0" applyFill="0" applyBorder="0" applyProtection="0"/>
    <xf numFmtId="0" fontId="10" fillId="0" borderId="0"/>
    <xf numFmtId="174" fontId="5" fillId="0" borderId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3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0" borderId="0" xfId="0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17" fillId="2" borderId="10" xfId="0" applyFont="1" applyFill="1" applyBorder="1"/>
    <xf numFmtId="0" fontId="17" fillId="2" borderId="13" xfId="0" applyFont="1" applyFill="1" applyBorder="1"/>
    <xf numFmtId="0" fontId="17" fillId="0" borderId="9" xfId="0" applyFont="1" applyBorder="1"/>
    <xf numFmtId="0" fontId="0" fillId="3" borderId="0" xfId="0" applyFill="1" applyBorder="1"/>
    <xf numFmtId="0" fontId="0" fillId="3" borderId="0" xfId="0" applyFill="1"/>
    <xf numFmtId="0" fontId="21" fillId="0" borderId="9" xfId="7" applyFont="1" applyBorder="1" applyAlignment="1">
      <alignment horizontal="center"/>
    </xf>
    <xf numFmtId="0" fontId="21" fillId="0" borderId="9" xfId="7" applyFont="1" applyBorder="1"/>
    <xf numFmtId="0" fontId="20" fillId="0" borderId="9" xfId="7" applyFont="1" applyBorder="1" applyAlignment="1">
      <alignment horizontal="center"/>
    </xf>
    <xf numFmtId="0" fontId="20" fillId="0" borderId="9" xfId="7" applyFont="1" applyBorder="1"/>
    <xf numFmtId="49" fontId="21" fillId="0" borderId="9" xfId="7" applyNumberFormat="1" applyFont="1" applyBorder="1" applyAlignment="1">
      <alignment horizontal="center"/>
    </xf>
    <xf numFmtId="49" fontId="20" fillId="0" borderId="9" xfId="7" applyNumberFormat="1" applyFont="1" applyBorder="1" applyAlignment="1">
      <alignment horizontal="center"/>
    </xf>
    <xf numFmtId="0" fontId="20" fillId="4" borderId="9" xfId="7" applyFont="1" applyFill="1" applyBorder="1" applyAlignment="1">
      <alignment horizontal="center" vertical="center"/>
    </xf>
    <xf numFmtId="0" fontId="20" fillId="4" borderId="9" xfId="7" applyFont="1" applyFill="1" applyBorder="1" applyAlignment="1">
      <alignment horizontal="center" vertical="center" wrapText="1"/>
    </xf>
    <xf numFmtId="0" fontId="21" fillId="4" borderId="9" xfId="7" applyFont="1" applyFill="1" applyBorder="1" applyAlignment="1">
      <alignment horizontal="center"/>
    </xf>
    <xf numFmtId="0" fontId="20" fillId="4" borderId="9" xfId="7" applyFont="1" applyFill="1" applyBorder="1" applyAlignment="1">
      <alignment horizontal="center"/>
    </xf>
    <xf numFmtId="4" fontId="0" fillId="0" borderId="0" xfId="0" applyNumberFormat="1"/>
    <xf numFmtId="0" fontId="2" fillId="0" borderId="0" xfId="0" applyFont="1"/>
    <xf numFmtId="0" fontId="0" fillId="0" borderId="0" xfId="0" applyBorder="1" applyAlignment="1">
      <alignment horizontal="center"/>
    </xf>
    <xf numFmtId="0" fontId="17" fillId="0" borderId="0" xfId="0" applyFont="1" applyBorder="1"/>
    <xf numFmtId="0" fontId="17" fillId="0" borderId="0" xfId="0" applyFont="1" applyBorder="1" applyAlignment="1">
      <alignment horizontal="center"/>
    </xf>
    <xf numFmtId="4" fontId="18" fillId="0" borderId="0" xfId="0" applyNumberFormat="1" applyFont="1" applyBorder="1" applyAlignment="1">
      <alignment horizontal="center" vertical="center"/>
    </xf>
    <xf numFmtId="0" fontId="0" fillId="0" borderId="18" xfId="0" applyBorder="1"/>
    <xf numFmtId="0" fontId="0" fillId="2" borderId="15" xfId="0" applyFill="1" applyBorder="1"/>
    <xf numFmtId="0" fontId="2" fillId="0" borderId="0" xfId="0" applyFont="1" applyBorder="1" applyAlignment="1">
      <alignment horizontal="center"/>
    </xf>
    <xf numFmtId="0" fontId="0" fillId="0" borderId="9" xfId="0" applyBorder="1"/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2" fillId="3" borderId="0" xfId="0" applyFont="1" applyFill="1" applyBorder="1"/>
    <xf numFmtId="0" fontId="20" fillId="0" borderId="9" xfId="7" applyFont="1" applyBorder="1" applyAlignment="1">
      <alignment horizontal="center"/>
    </xf>
    <xf numFmtId="0" fontId="21" fillId="0" borderId="9" xfId="7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left" indent="9"/>
    </xf>
    <xf numFmtId="0" fontId="2" fillId="0" borderId="19" xfId="0" applyFont="1" applyBorder="1" applyAlignment="1">
      <alignment horizontal="left" indent="10"/>
    </xf>
    <xf numFmtId="0" fontId="0" fillId="0" borderId="20" xfId="0" applyBorder="1"/>
    <xf numFmtId="165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0" fillId="0" borderId="20" xfId="0" applyNumberFormat="1" applyFon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0" fillId="0" borderId="6" xfId="0" applyBorder="1"/>
    <xf numFmtId="10" fontId="20" fillId="0" borderId="9" xfId="7" applyNumberFormat="1" applyFont="1" applyBorder="1" applyAlignment="1">
      <alignment horizontal="center"/>
    </xf>
    <xf numFmtId="10" fontId="21" fillId="0" borderId="9" xfId="7" applyNumberFormat="1" applyFont="1" applyBorder="1" applyAlignment="1">
      <alignment horizontal="center"/>
    </xf>
    <xf numFmtId="4" fontId="21" fillId="0" borderId="9" xfId="7" applyNumberFormat="1" applyFont="1" applyBorder="1" applyAlignment="1">
      <alignment horizontal="center"/>
    </xf>
    <xf numFmtId="10" fontId="20" fillId="2" borderId="9" xfId="7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165" fontId="0" fillId="0" borderId="0" xfId="0" applyNumberFormat="1"/>
    <xf numFmtId="10" fontId="0" fillId="0" borderId="0" xfId="0" applyNumberFormat="1"/>
    <xf numFmtId="0" fontId="2" fillId="5" borderId="22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165" fontId="0" fillId="0" borderId="26" xfId="0" applyNumberFormat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65" fontId="0" fillId="0" borderId="0" xfId="0" applyNumberForma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5" fillId="0" borderId="0" xfId="0" applyFont="1"/>
    <xf numFmtId="0" fontId="19" fillId="0" borderId="9" xfId="0" applyFont="1" applyBorder="1" applyAlignment="1">
      <alignment horizontal="center"/>
    </xf>
    <xf numFmtId="17" fontId="0" fillId="0" borderId="20" xfId="0" applyNumberFormat="1" applyBorder="1" applyAlignment="1">
      <alignment horizontal="center"/>
    </xf>
    <xf numFmtId="4" fontId="0" fillId="2" borderId="0" xfId="0" applyNumberForma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0" fillId="0" borderId="9" xfId="7" applyFont="1" applyBorder="1" applyAlignment="1">
      <alignment horizontal="center"/>
    </xf>
    <xf numFmtId="0" fontId="21" fillId="0" borderId="9" xfId="7" applyFont="1" applyBorder="1" applyAlignment="1">
      <alignment horizontal="center"/>
    </xf>
    <xf numFmtId="0" fontId="19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1" fillId="0" borderId="9" xfId="7" applyFont="1" applyBorder="1" applyAlignment="1">
      <alignment horizontal="center"/>
    </xf>
    <xf numFmtId="165" fontId="0" fillId="0" borderId="20" xfId="0" applyNumberFormat="1" applyFont="1" applyBorder="1" applyAlignment="1">
      <alignment horizontal="center"/>
    </xf>
    <xf numFmtId="0" fontId="20" fillId="4" borderId="9" xfId="7" applyFont="1" applyFill="1" applyBorder="1" applyAlignment="1">
      <alignment horizontal="center" vertical="top"/>
    </xf>
    <xf numFmtId="10" fontId="20" fillId="2" borderId="9" xfId="7" applyNumberFormat="1" applyFont="1" applyFill="1" applyBorder="1" applyAlignment="1">
      <alignment horizontal="center" vertical="top"/>
    </xf>
    <xf numFmtId="0" fontId="21" fillId="0" borderId="0" xfId="7" applyFont="1" applyBorder="1" applyAlignment="1">
      <alignment horizontal="center"/>
    </xf>
    <xf numFmtId="0" fontId="20" fillId="4" borderId="0" xfId="7" applyFont="1" applyFill="1" applyBorder="1" applyAlignment="1">
      <alignment horizontal="center" vertical="top"/>
    </xf>
    <xf numFmtId="0" fontId="21" fillId="0" borderId="0" xfId="7" applyFont="1" applyBorder="1"/>
    <xf numFmtId="10" fontId="20" fillId="2" borderId="0" xfId="7" applyNumberFormat="1" applyFont="1" applyFill="1" applyBorder="1" applyAlignment="1">
      <alignment horizontal="center" vertical="top"/>
    </xf>
    <xf numFmtId="4" fontId="21" fillId="0" borderId="0" xfId="7" applyNumberFormat="1" applyFont="1" applyBorder="1" applyAlignment="1">
      <alignment horizontal="center"/>
    </xf>
    <xf numFmtId="3" fontId="0" fillId="0" borderId="0" xfId="0" applyNumberFormat="1"/>
    <xf numFmtId="0" fontId="2" fillId="0" borderId="9" xfId="0" applyFont="1" applyBorder="1" applyAlignment="1">
      <alignment horizontal="center" wrapText="1"/>
    </xf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0" fillId="0" borderId="3" xfId="0" applyBorder="1"/>
    <xf numFmtId="0" fontId="0" fillId="0" borderId="16" xfId="0" applyBorder="1"/>
    <xf numFmtId="0" fontId="2" fillId="0" borderId="14" xfId="0" applyFont="1" applyBorder="1" applyAlignment="1">
      <alignment horizontal="center" vertical="center"/>
    </xf>
    <xf numFmtId="165" fontId="19" fillId="0" borderId="31" xfId="0" applyNumberFormat="1" applyFont="1" applyBorder="1" applyAlignment="1">
      <alignment horizontal="center" vertical="center"/>
    </xf>
    <xf numFmtId="165" fontId="19" fillId="0" borderId="32" xfId="0" applyNumberFormat="1" applyFont="1" applyBorder="1" applyAlignment="1">
      <alignment horizontal="center" vertical="center"/>
    </xf>
    <xf numFmtId="165" fontId="19" fillId="0" borderId="25" xfId="0" applyNumberFormat="1" applyFont="1" applyBorder="1" applyAlignment="1">
      <alignment horizontal="center"/>
    </xf>
    <xf numFmtId="165" fontId="19" fillId="0" borderId="26" xfId="0" applyNumberFormat="1" applyFont="1" applyBorder="1" applyAlignment="1">
      <alignment horizontal="center" vertical="center"/>
    </xf>
    <xf numFmtId="165" fontId="18" fillId="0" borderId="25" xfId="0" applyNumberFormat="1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/>
    </xf>
    <xf numFmtId="0" fontId="0" fillId="7" borderId="6" xfId="0" applyFill="1" applyBorder="1"/>
    <xf numFmtId="0" fontId="2" fillId="0" borderId="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left" indent="26"/>
    </xf>
    <xf numFmtId="0" fontId="2" fillId="0" borderId="6" xfId="0" applyFont="1" applyFill="1" applyBorder="1" applyAlignment="1">
      <alignment horizontal="left" indent="26"/>
    </xf>
    <xf numFmtId="0" fontId="2" fillId="0" borderId="33" xfId="0" applyFont="1" applyFill="1" applyBorder="1" applyAlignment="1">
      <alignment horizontal="center" vertical="center"/>
    </xf>
    <xf numFmtId="0" fontId="2" fillId="6" borderId="34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65" fontId="19" fillId="0" borderId="32" xfId="0" applyNumberFormat="1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35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165" fontId="0" fillId="0" borderId="37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2" borderId="25" xfId="0" applyNumberFormat="1" applyFill="1" applyBorder="1" applyAlignment="1">
      <alignment horizontal="center"/>
    </xf>
    <xf numFmtId="165" fontId="0" fillId="2" borderId="26" xfId="0" applyNumberForma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left" indent="3"/>
    </xf>
    <xf numFmtId="0" fontId="2" fillId="5" borderId="36" xfId="0" applyFont="1" applyFill="1" applyBorder="1" applyAlignment="1">
      <alignment horizontal="left" indent="3"/>
    </xf>
    <xf numFmtId="0" fontId="2" fillId="5" borderId="36" xfId="0" applyFont="1" applyFill="1" applyBorder="1" applyAlignment="1">
      <alignment horizontal="left" indent="1"/>
    </xf>
    <xf numFmtId="0" fontId="2" fillId="5" borderId="36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0" fontId="26" fillId="2" borderId="40" xfId="0" applyFont="1" applyFill="1" applyBorder="1" applyAlignment="1">
      <alignment horizontal="center"/>
    </xf>
    <xf numFmtId="0" fontId="26" fillId="2" borderId="21" xfId="0" applyFont="1" applyFill="1" applyBorder="1" applyAlignment="1">
      <alignment horizontal="center"/>
    </xf>
    <xf numFmtId="165" fontId="26" fillId="2" borderId="21" xfId="0" applyNumberFormat="1" applyFont="1" applyFill="1" applyBorder="1" applyAlignment="1">
      <alignment horizontal="center"/>
    </xf>
    <xf numFmtId="165" fontId="26" fillId="0" borderId="21" xfId="0" applyNumberFormat="1" applyFont="1" applyBorder="1" applyAlignment="1">
      <alignment horizontal="center"/>
    </xf>
    <xf numFmtId="165" fontId="26" fillId="0" borderId="37" xfId="0" applyNumberFormat="1" applyFont="1" applyBorder="1" applyAlignment="1">
      <alignment horizontal="center"/>
    </xf>
    <xf numFmtId="0" fontId="26" fillId="0" borderId="0" xfId="0" applyFont="1"/>
    <xf numFmtId="0" fontId="2" fillId="5" borderId="38" xfId="0" applyFont="1" applyFill="1" applyBorder="1" applyAlignment="1">
      <alignment horizontal="left" indent="5"/>
    </xf>
    <xf numFmtId="0" fontId="4" fillId="2" borderId="21" xfId="0" applyFont="1" applyFill="1" applyBorder="1"/>
    <xf numFmtId="0" fontId="2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2" borderId="25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4" fillId="2" borderId="0" xfId="0" applyFont="1" applyFill="1" applyBorder="1"/>
    <xf numFmtId="165" fontId="26" fillId="2" borderId="0" xfId="0" applyNumberFormat="1" applyFont="1" applyFill="1" applyBorder="1" applyAlignment="1">
      <alignment horizontal="center"/>
    </xf>
    <xf numFmtId="165" fontId="26" fillId="0" borderId="0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8" fillId="5" borderId="11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 indent="5"/>
    </xf>
    <xf numFmtId="0" fontId="2" fillId="7" borderId="5" xfId="0" applyFont="1" applyFill="1" applyBorder="1" applyAlignment="1">
      <alignment horizontal="left" indent="4"/>
    </xf>
    <xf numFmtId="0" fontId="27" fillId="5" borderId="11" xfId="0" applyFont="1" applyFill="1" applyBorder="1" applyAlignment="1">
      <alignment horizontal="left"/>
    </xf>
    <xf numFmtId="0" fontId="0" fillId="8" borderId="9" xfId="0" applyFill="1" applyBorder="1" applyAlignment="1">
      <alignment horizontal="center"/>
    </xf>
    <xf numFmtId="0" fontId="28" fillId="8" borderId="11" xfId="0" applyFont="1" applyFill="1" applyBorder="1" applyAlignment="1">
      <alignment horizontal="left"/>
    </xf>
    <xf numFmtId="0" fontId="0" fillId="8" borderId="19" xfId="0" applyFill="1" applyBorder="1" applyAlignment="1">
      <alignment horizontal="center"/>
    </xf>
    <xf numFmtId="165" fontId="0" fillId="8" borderId="25" xfId="0" applyNumberFormat="1" applyFill="1" applyBorder="1" applyAlignment="1">
      <alignment horizontal="center"/>
    </xf>
    <xf numFmtId="165" fontId="0" fillId="8" borderId="26" xfId="0" applyNumberFormat="1" applyFill="1" applyBorder="1" applyAlignment="1">
      <alignment horizontal="center"/>
    </xf>
    <xf numFmtId="1" fontId="0" fillId="8" borderId="40" xfId="0" applyNumberFormat="1" applyFill="1" applyBorder="1" applyAlignment="1">
      <alignment horizontal="center"/>
    </xf>
    <xf numFmtId="165" fontId="0" fillId="8" borderId="37" xfId="0" applyNumberForma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8" fillId="2" borderId="21" xfId="0" applyFont="1" applyFill="1" applyBorder="1" applyAlignment="1"/>
    <xf numFmtId="0" fontId="19" fillId="2" borderId="17" xfId="0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 vertical="center"/>
    </xf>
    <xf numFmtId="0" fontId="17" fillId="2" borderId="9" xfId="0" applyFont="1" applyFill="1" applyBorder="1"/>
    <xf numFmtId="0" fontId="19" fillId="2" borderId="19" xfId="0" applyFont="1" applyFill="1" applyBorder="1" applyAlignment="1">
      <alignment horizontal="center"/>
    </xf>
    <xf numFmtId="0" fontId="17" fillId="0" borderId="9" xfId="0" applyFont="1" applyBorder="1" applyAlignment="1">
      <alignment horizontal="left"/>
    </xf>
    <xf numFmtId="0" fontId="19" fillId="0" borderId="21" xfId="0" applyFont="1" applyBorder="1" applyAlignment="1">
      <alignment horizontal="center"/>
    </xf>
    <xf numFmtId="165" fontId="18" fillId="0" borderId="21" xfId="0" applyNumberFormat="1" applyFont="1" applyBorder="1" applyAlignment="1">
      <alignment horizontal="center" vertical="center"/>
    </xf>
    <xf numFmtId="165" fontId="19" fillId="0" borderId="21" xfId="0" applyNumberFormat="1" applyFont="1" applyBorder="1" applyAlignment="1">
      <alignment horizontal="center" vertical="center"/>
    </xf>
    <xf numFmtId="165" fontId="19" fillId="0" borderId="37" xfId="0" applyNumberFormat="1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7" fillId="0" borderId="21" xfId="0" applyFont="1" applyBorder="1"/>
    <xf numFmtId="0" fontId="2" fillId="6" borderId="41" xfId="0" applyFont="1" applyFill="1" applyBorder="1" applyAlignment="1">
      <alignment horizontal="center" vertical="center"/>
    </xf>
    <xf numFmtId="165" fontId="2" fillId="6" borderId="42" xfId="0" applyNumberFormat="1" applyFont="1" applyFill="1" applyBorder="1" applyAlignment="1">
      <alignment horizontal="center"/>
    </xf>
    <xf numFmtId="0" fontId="0" fillId="0" borderId="43" xfId="0" applyBorder="1"/>
    <xf numFmtId="0" fontId="2" fillId="0" borderId="2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0" xfId="0" applyBorder="1"/>
    <xf numFmtId="0" fontId="29" fillId="10" borderId="12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left" vertical="center"/>
    </xf>
    <xf numFmtId="0" fontId="0" fillId="3" borderId="0" xfId="0" applyFill="1" applyAlignment="1"/>
    <xf numFmtId="0" fontId="0" fillId="0" borderId="0" xfId="0" applyAlignment="1"/>
    <xf numFmtId="0" fontId="0" fillId="0" borderId="20" xfId="0" applyBorder="1" applyAlignment="1"/>
    <xf numFmtId="0" fontId="0" fillId="0" borderId="0" xfId="0" applyAlignment="1">
      <alignment horizontal="center"/>
    </xf>
    <xf numFmtId="0" fontId="2" fillId="12" borderId="9" xfId="0" applyFont="1" applyFill="1" applyBorder="1" applyAlignment="1">
      <alignment horizontal="left"/>
    </xf>
    <xf numFmtId="165" fontId="4" fillId="9" borderId="12" xfId="0" applyNumberFormat="1" applyFont="1" applyFill="1" applyBorder="1" applyAlignment="1"/>
    <xf numFmtId="165" fontId="4" fillId="2" borderId="0" xfId="0" applyNumberFormat="1" applyFont="1" applyFill="1" applyBorder="1" applyAlignment="1"/>
    <xf numFmtId="0" fontId="2" fillId="0" borderId="28" xfId="0" applyFont="1" applyBorder="1" applyAlignment="1">
      <alignment horizontal="center" vertical="center"/>
    </xf>
    <xf numFmtId="0" fontId="17" fillId="0" borderId="45" xfId="0" applyFont="1" applyBorder="1"/>
    <xf numFmtId="0" fontId="19" fillId="0" borderId="45" xfId="0" applyFont="1" applyBorder="1" applyAlignment="1">
      <alignment horizontal="center"/>
    </xf>
    <xf numFmtId="165" fontId="18" fillId="0" borderId="45" xfId="0" applyNumberFormat="1" applyFont="1" applyBorder="1" applyAlignment="1">
      <alignment horizontal="center" vertical="center"/>
    </xf>
    <xf numFmtId="165" fontId="19" fillId="0" borderId="45" xfId="0" applyNumberFormat="1" applyFont="1" applyBorder="1" applyAlignment="1">
      <alignment horizontal="center" vertical="center"/>
    </xf>
    <xf numFmtId="165" fontId="19" fillId="0" borderId="46" xfId="0" applyNumberFormat="1" applyFont="1" applyBorder="1" applyAlignment="1">
      <alignment horizontal="center" vertical="center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165" fontId="2" fillId="6" borderId="48" xfId="0" applyNumberFormat="1" applyFont="1" applyFill="1" applyBorder="1" applyAlignment="1">
      <alignment horizontal="center"/>
    </xf>
    <xf numFmtId="0" fontId="0" fillId="0" borderId="48" xfId="0" applyBorder="1"/>
    <xf numFmtId="165" fontId="2" fillId="6" borderId="49" xfId="0" applyNumberFormat="1" applyFont="1" applyFill="1" applyBorder="1" applyAlignment="1">
      <alignment horizontal="center"/>
    </xf>
    <xf numFmtId="165" fontId="0" fillId="0" borderId="31" xfId="0" applyNumberFormat="1" applyBorder="1" applyAlignment="1">
      <alignment horizontal="center"/>
    </xf>
    <xf numFmtId="165" fontId="0" fillId="0" borderId="32" xfId="0" applyNumberFormat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0" fontId="0" fillId="13" borderId="0" xfId="0" applyNumberFormat="1" applyFill="1"/>
    <xf numFmtId="10" fontId="0" fillId="14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30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justify" vertical="center"/>
    </xf>
    <xf numFmtId="0" fontId="18" fillId="0" borderId="0" xfId="0" applyFont="1" applyFill="1" applyBorder="1" applyAlignment="1">
      <alignment horizontal="left" vertical="top"/>
    </xf>
    <xf numFmtId="0" fontId="30" fillId="0" borderId="4" xfId="0" applyFont="1" applyFill="1" applyBorder="1" applyAlignment="1">
      <alignment horizontal="center" vertical="center" wrapText="1"/>
    </xf>
    <xf numFmtId="0" fontId="30" fillId="0" borderId="44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vertical="center" wrapText="1"/>
    </xf>
    <xf numFmtId="0" fontId="30" fillId="0" borderId="16" xfId="0" applyFont="1" applyFill="1" applyBorder="1" applyAlignment="1">
      <alignment vertical="center" wrapText="1"/>
    </xf>
    <xf numFmtId="0" fontId="30" fillId="0" borderId="6" xfId="0" applyFont="1" applyFill="1" applyBorder="1" applyAlignment="1">
      <alignment vertical="center" wrapText="1"/>
    </xf>
    <xf numFmtId="0" fontId="18" fillId="0" borderId="4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justify" vertical="center" wrapText="1"/>
    </xf>
    <xf numFmtId="10" fontId="18" fillId="0" borderId="4" xfId="90" applyNumberFormat="1" applyFont="1" applyFill="1" applyBorder="1" applyAlignment="1">
      <alignment horizontal="center" vertical="center" wrapText="1"/>
    </xf>
    <xf numFmtId="10" fontId="30" fillId="0" borderId="4" xfId="0" applyNumberFormat="1" applyFont="1" applyFill="1" applyBorder="1" applyAlignment="1">
      <alignment horizontal="center" vertical="center" wrapText="1"/>
    </xf>
    <xf numFmtId="176" fontId="0" fillId="0" borderId="40" xfId="0" applyNumberFormat="1" applyBorder="1" applyAlignment="1">
      <alignment horizontal="center"/>
    </xf>
    <xf numFmtId="2" fontId="26" fillId="0" borderId="21" xfId="0" applyNumberFormat="1" applyFon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0" fontId="4" fillId="0" borderId="5" xfId="0" applyFont="1" applyBorder="1" applyAlignment="1">
      <alignment horizontal="left" vertical="center" indent="31"/>
    </xf>
    <xf numFmtId="0" fontId="4" fillId="0" borderId="16" xfId="0" applyFont="1" applyBorder="1" applyAlignment="1">
      <alignment horizontal="left" vertical="center" indent="31"/>
    </xf>
    <xf numFmtId="0" fontId="28" fillId="2" borderId="19" xfId="0" applyFont="1" applyFill="1" applyBorder="1" applyAlignment="1">
      <alignment horizontal="left" indent="6"/>
    </xf>
    <xf numFmtId="0" fontId="28" fillId="2" borderId="21" xfId="0" applyFont="1" applyFill="1" applyBorder="1" applyAlignment="1">
      <alignment horizontal="left" indent="6"/>
    </xf>
    <xf numFmtId="0" fontId="0" fillId="0" borderId="16" xfId="0" applyBorder="1" applyAlignment="1">
      <alignment horizontal="center"/>
    </xf>
    <xf numFmtId="165" fontId="4" fillId="9" borderId="5" xfId="0" applyNumberFormat="1" applyFont="1" applyFill="1" applyBorder="1" applyAlignment="1">
      <alignment horizontal="center"/>
    </xf>
    <xf numFmtId="165" fontId="4" fillId="9" borderId="16" xfId="0" applyNumberFormat="1" applyFont="1" applyFill="1" applyBorder="1" applyAlignment="1">
      <alignment horizontal="center"/>
    </xf>
    <xf numFmtId="165" fontId="4" fillId="9" borderId="6" xfId="0" applyNumberFormat="1" applyFont="1" applyFill="1" applyBorder="1" applyAlignment="1">
      <alignment horizontal="center"/>
    </xf>
    <xf numFmtId="0" fontId="2" fillId="6" borderId="5" xfId="0" applyFont="1" applyFill="1" applyBorder="1" applyAlignment="1">
      <alignment horizontal="left"/>
    </xf>
    <xf numFmtId="0" fontId="2" fillId="6" borderId="16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0" fillId="0" borderId="9" xfId="7" applyFont="1" applyBorder="1" applyAlignment="1">
      <alignment horizontal="center"/>
    </xf>
    <xf numFmtId="0" fontId="21" fillId="0" borderId="9" xfId="7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0" fillId="0" borderId="15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11" borderId="19" xfId="0" applyFont="1" applyFill="1" applyBorder="1" applyAlignment="1">
      <alignment horizontal="center" vertical="center"/>
    </xf>
    <xf numFmtId="0" fontId="30" fillId="11" borderId="21" xfId="0" applyFont="1" applyFill="1" applyBorder="1" applyAlignment="1">
      <alignment horizontal="center" vertical="center"/>
    </xf>
    <xf numFmtId="0" fontId="30" fillId="11" borderId="20" xfId="0" applyFont="1" applyFill="1" applyBorder="1" applyAlignment="1">
      <alignment horizontal="center" vertical="center"/>
    </xf>
    <xf numFmtId="0" fontId="30" fillId="11" borderId="19" xfId="0" applyFont="1" applyFill="1" applyBorder="1" applyAlignment="1">
      <alignment horizontal="center" vertical="top"/>
    </xf>
    <xf numFmtId="0" fontId="30" fillId="11" borderId="21" xfId="0" applyFont="1" applyFill="1" applyBorder="1" applyAlignment="1">
      <alignment horizontal="center" vertical="top"/>
    </xf>
    <xf numFmtId="0" fontId="30" fillId="11" borderId="20" xfId="0" applyFont="1" applyFill="1" applyBorder="1" applyAlignment="1">
      <alignment horizontal="center" vertical="top"/>
    </xf>
    <xf numFmtId="0" fontId="30" fillId="0" borderId="5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</cellXfs>
  <cellStyles count="91">
    <cellStyle name="Comma 2" xfId="19"/>
    <cellStyle name="Euro" xfId="20"/>
    <cellStyle name="Indefinido" xfId="21"/>
    <cellStyle name="Milliers_Água-nov" xfId="22"/>
    <cellStyle name="Moeda 2" xfId="2"/>
    <cellStyle name="Moeda 2 2" xfId="23"/>
    <cellStyle name="Moeda 3" xfId="24"/>
    <cellStyle name="Moeda 4" xfId="25"/>
    <cellStyle name="Moeda 5" xfId="26"/>
    <cellStyle name="Moeda 6" xfId="27"/>
    <cellStyle name="Moeda 7" xfId="28"/>
    <cellStyle name="Normal" xfId="0" builtinId="0"/>
    <cellStyle name="Normal 10" xfId="29"/>
    <cellStyle name="Normal 11" xfId="64"/>
    <cellStyle name="Normal 12" xfId="88"/>
    <cellStyle name="Normal 2" xfId="3"/>
    <cellStyle name="Normal 2 2" xfId="18"/>
    <cellStyle name="Normal 2 2 2" xfId="66"/>
    <cellStyle name="Normal 2 2 2 2" xfId="74"/>
    <cellStyle name="Normal 2 3" xfId="5"/>
    <cellStyle name="Normal 2 4" xfId="30"/>
    <cellStyle name="Normal 2 5" xfId="65"/>
    <cellStyle name="Normal 2_Material" xfId="31"/>
    <cellStyle name="Normal 3" xfId="7"/>
    <cellStyle name="Normal 3 2" xfId="32"/>
    <cellStyle name="Normal 3 3" xfId="67"/>
    <cellStyle name="Normal 3 3 2" xfId="76"/>
    <cellStyle name="Normal 3 3 3" xfId="82"/>
    <cellStyle name="Normal 3_Material" xfId="33"/>
    <cellStyle name="Normal 4" xfId="8"/>
    <cellStyle name="Normal 4 2" xfId="68"/>
    <cellStyle name="Normal 4 2 2" xfId="77"/>
    <cellStyle name="Normal 4 2 3" xfId="83"/>
    <cellStyle name="Normal 5" xfId="9"/>
    <cellStyle name="Normal 5 2" xfId="69"/>
    <cellStyle name="Normal 5 2 2" xfId="78"/>
    <cellStyle name="Normal 5 2 3" xfId="84"/>
    <cellStyle name="Normal 6" xfId="10"/>
    <cellStyle name="Normal 6 2" xfId="70"/>
    <cellStyle name="Normal 6 2 2" xfId="79"/>
    <cellStyle name="Normal 6 2 3" xfId="85"/>
    <cellStyle name="Normal 7" xfId="11"/>
    <cellStyle name="Normal 7 2" xfId="71"/>
    <cellStyle name="Normal 7 2 2" xfId="80"/>
    <cellStyle name="Normal 7 2 3" xfId="86"/>
    <cellStyle name="Normal 8" xfId="12"/>
    <cellStyle name="Normal 8 2" xfId="72"/>
    <cellStyle name="Normal 8 2 2" xfId="81"/>
    <cellStyle name="Normal 8 2 3" xfId="87"/>
    <cellStyle name="Normal 9" xfId="14"/>
    <cellStyle name="Porcentagem" xfId="90" builtinId="5"/>
    <cellStyle name="Porcentagem 2" xfId="4"/>
    <cellStyle name="Separador de milhares [0] 2" xfId="34"/>
    <cellStyle name="Separador de milhares [0] 3" xfId="35"/>
    <cellStyle name="Separador de milhares [0] 4" xfId="36"/>
    <cellStyle name="Separador de milhares [0] 5" xfId="37"/>
    <cellStyle name="Separador de milhares 2" xfId="15"/>
    <cellStyle name="Separador de milhares 2 2" xfId="38"/>
    <cellStyle name="Separador de milhares 2 2 2" xfId="73"/>
    <cellStyle name="Separador de milhares 2 2 2 2" xfId="75"/>
    <cellStyle name="Separador de milhares 2 3" xfId="6"/>
    <cellStyle name="Separador de milhares 3" xfId="39"/>
    <cellStyle name="Separador de milhares 3 2" xfId="40"/>
    <cellStyle name="Separador de milhares 3 3" xfId="41"/>
    <cellStyle name="Separador de milhares 4" xfId="42"/>
    <cellStyle name="Separador de milhares 4 2" xfId="43"/>
    <cellStyle name="Separador de milhares 5" xfId="44"/>
    <cellStyle name="Separador de milhares 6" xfId="45"/>
    <cellStyle name="Separador de milhares 7" xfId="46"/>
    <cellStyle name="TableStyleLight1" xfId="47"/>
    <cellStyle name="Título 1 1" xfId="48"/>
    <cellStyle name="Título 1 1 1" xfId="49"/>
    <cellStyle name="Título 1 1 1 1" xfId="50"/>
    <cellStyle name="Título 1 1 1 1 1" xfId="51"/>
    <cellStyle name="Título 1 1 1 1 1 1" xfId="52"/>
    <cellStyle name="Título 1 1 1 1 1 1 1" xfId="53"/>
    <cellStyle name="Título 1 1 1 1 1 1 1 1" xfId="54"/>
    <cellStyle name="Título 1 1 1 1 1 1 1 1 1" xfId="55"/>
    <cellStyle name="Título 1 1 1 1 1 1 1 1 1 1" xfId="56"/>
    <cellStyle name="Título 1 1 1 1 1 1 1 1 1 1 1" xfId="57"/>
    <cellStyle name="Título 1 1 1 1 1 1 1 1 1 1_16ª Boletim de Medição - Parcial 04.08.09" xfId="58"/>
    <cellStyle name="Título 1 1 1 1 1 1 1 1 1_13ª_B Medição - Santana_do_Ipanema - final_válida 12.05.09" xfId="59"/>
    <cellStyle name="Título 1 1 1 1 1_15º Boletim de Medição de Santana do Ipanema" xfId="60"/>
    <cellStyle name="Título 1 1 1_Preços de Referência PIMA_ PMAB_Edital_08_auto_cotada_30_10" xfId="61"/>
    <cellStyle name="Título 1 1_-Anexo corrigido 11 04VERSÃO P IMPRESSÃO 05_11_08" xfId="62"/>
    <cellStyle name="Título 5" xfId="63"/>
    <cellStyle name="Vírgula 2" xfId="17"/>
    <cellStyle name="Vírgula 3" xfId="13"/>
    <cellStyle name="Vírgula 3 2" xfId="16"/>
    <cellStyle name="Vírgula 4" xfId="1"/>
    <cellStyle name="Vírgula 5" xfId="89"/>
  </cellStyles>
  <dxfs count="0"/>
  <tableStyles count="0" defaultTableStyle="TableStyleMedium2" defaultPivotStyle="PivotStyleLight16"/>
  <colors>
    <mruColors>
      <color rgb="FFCCFFFF"/>
      <color rgb="FFDAFFFF"/>
      <color rgb="FFD3FFFF"/>
      <color rgb="FFD4EF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22860</xdr:colOff>
          <xdr:row>0</xdr:row>
          <xdr:rowOff>22860</xdr:rowOff>
        </xdr:from>
        <xdr:to>
          <xdr:col>1</xdr:col>
          <xdr:colOff>1950720</xdr:colOff>
          <xdr:row>3</xdr:row>
          <xdr:rowOff>22860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213360</xdr:colOff>
          <xdr:row>1</xdr:row>
          <xdr:rowOff>83820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60960</xdr:colOff>
          <xdr:row>1</xdr:row>
          <xdr:rowOff>45720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1699260</xdr:colOff>
          <xdr:row>0</xdr:row>
          <xdr:rowOff>152400</xdr:rowOff>
        </xdr:to>
        <xdr:sp macro="" textlink="">
          <xdr:nvSpPr>
            <xdr:cNvPr id="12292" name="Object 4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41</xdr:row>
      <xdr:rowOff>114301</xdr:rowOff>
    </xdr:to>
    <xdr:sp macro="" textlink="">
      <xdr:nvSpPr>
        <xdr:cNvPr id="12293" name="AutoShape 5" descr="https://webmail3.codevasf.gov.br/service/home/~/?auth=co&amp;loc=pt_BR&amp;id=21759&amp;part=2"/>
        <xdr:cNvSpPr>
          <a:spLocks noChangeAspect="1" noChangeArrowheads="1"/>
        </xdr:cNvSpPr>
      </xdr:nvSpPr>
      <xdr:spPr bwMode="auto">
        <a:xfrm>
          <a:off x="6096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388620</xdr:colOff>
          <xdr:row>1</xdr:row>
          <xdr:rowOff>60960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274320</xdr:colOff>
          <xdr:row>14</xdr:row>
          <xdr:rowOff>83820</xdr:rowOff>
        </xdr:from>
        <xdr:to>
          <xdr:col>2</xdr:col>
          <xdr:colOff>137160</xdr:colOff>
          <xdr:row>16</xdr:row>
          <xdr:rowOff>114300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4</xdr:col>
      <xdr:colOff>648549</xdr:colOff>
      <xdr:row>83</xdr:row>
      <xdr:rowOff>166708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726150"/>
          <a:ext cx="5401524" cy="6834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image" Target="../media/image2.emf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zoomScale="115" zoomScaleNormal="115" workbookViewId="0">
      <selection activeCell="D65" sqref="D65"/>
    </sheetView>
  </sheetViews>
  <sheetFormatPr defaultRowHeight="14.4" x14ac:dyDescent="0.3"/>
  <cols>
    <col min="1" max="1" width="7.109375" customWidth="1"/>
    <col min="2" max="2" width="58.88671875" customWidth="1"/>
    <col min="3" max="3" width="8.5546875" customWidth="1"/>
    <col min="4" max="4" width="8.33203125" customWidth="1"/>
    <col min="5" max="5" width="15.109375" hidden="1" customWidth="1"/>
    <col min="6" max="6" width="19" hidden="1" customWidth="1"/>
    <col min="7" max="7" width="15" customWidth="1"/>
    <col min="8" max="8" width="21.5546875" customWidth="1"/>
    <col min="9" max="9" width="9.109375" customWidth="1"/>
    <col min="10" max="10" width="18.44140625" customWidth="1"/>
  </cols>
  <sheetData>
    <row r="1" spans="1:10" x14ac:dyDescent="0.3">
      <c r="B1" s="33" t="s">
        <v>31</v>
      </c>
      <c r="C1" s="9"/>
      <c r="D1" s="9"/>
      <c r="E1" s="9"/>
      <c r="F1" s="9"/>
      <c r="G1" s="3"/>
    </row>
    <row r="2" spans="1:10" x14ac:dyDescent="0.3">
      <c r="B2" s="33" t="s">
        <v>32</v>
      </c>
      <c r="C2" s="9"/>
      <c r="D2" s="9"/>
      <c r="E2" s="9"/>
      <c r="F2" s="9"/>
      <c r="G2" s="3"/>
    </row>
    <row r="3" spans="1:10" x14ac:dyDescent="0.3">
      <c r="B3" s="33" t="s">
        <v>33</v>
      </c>
      <c r="C3" s="9"/>
      <c r="D3" s="9"/>
      <c r="E3" s="9"/>
      <c r="F3" s="9"/>
      <c r="G3" s="3"/>
    </row>
    <row r="6" spans="1:10" ht="15" customHeight="1" thickBot="1" x14ac:dyDescent="0.35"/>
    <row r="7" spans="1:10" ht="15.75" customHeight="1" x14ac:dyDescent="0.3">
      <c r="A7" s="28" t="s">
        <v>98</v>
      </c>
      <c r="B7" s="4"/>
      <c r="C7" s="1"/>
      <c r="D7" s="1"/>
      <c r="E7" s="1"/>
      <c r="F7" s="92"/>
      <c r="G7" s="92"/>
      <c r="H7" s="90"/>
    </row>
    <row r="8" spans="1:10" ht="15" customHeight="1" thickBot="1" x14ac:dyDescent="0.35">
      <c r="A8" s="27"/>
      <c r="B8" s="5"/>
      <c r="C8" s="2"/>
      <c r="D8" s="2"/>
      <c r="E8" s="2"/>
      <c r="F8" s="93"/>
      <c r="G8" s="93"/>
      <c r="H8" s="91"/>
    </row>
    <row r="11" spans="1:10" ht="16.5" customHeight="1" thickBot="1" x14ac:dyDescent="0.35">
      <c r="A11" s="22" t="s">
        <v>157</v>
      </c>
      <c r="D11" s="22"/>
      <c r="J11" s="21"/>
    </row>
    <row r="12" spans="1:10" ht="21.75" customHeight="1" thickBot="1" x14ac:dyDescent="0.35">
      <c r="A12" s="225" t="s">
        <v>117</v>
      </c>
      <c r="B12" s="226"/>
      <c r="C12" s="226"/>
      <c r="D12" s="226"/>
      <c r="E12" s="226"/>
      <c r="F12" s="94"/>
      <c r="G12" s="94"/>
      <c r="H12" s="50"/>
    </row>
    <row r="13" spans="1:10" ht="18.75" customHeight="1" thickBot="1" x14ac:dyDescent="0.35">
      <c r="A13" s="31"/>
      <c r="B13" s="31"/>
      <c r="C13" s="31"/>
      <c r="D13" s="31"/>
      <c r="E13" s="31"/>
    </row>
    <row r="14" spans="1:10" ht="21" customHeight="1" thickBot="1" x14ac:dyDescent="0.35">
      <c r="A14" s="65">
        <v>1</v>
      </c>
      <c r="B14" s="233" t="s">
        <v>118</v>
      </c>
      <c r="C14" s="234"/>
      <c r="D14" s="234"/>
      <c r="E14" s="234"/>
      <c r="F14" s="234"/>
      <c r="G14" s="234"/>
      <c r="H14" s="235"/>
    </row>
    <row r="15" spans="1:10" ht="15" thickBot="1" x14ac:dyDescent="0.35">
      <c r="A15" s="104"/>
      <c r="B15" s="105"/>
      <c r="C15" s="105"/>
      <c r="D15" s="106"/>
      <c r="E15" s="151" t="s">
        <v>195</v>
      </c>
      <c r="F15" s="103"/>
      <c r="G15" s="152" t="s">
        <v>196</v>
      </c>
      <c r="H15" s="103"/>
    </row>
    <row r="16" spans="1:10" x14ac:dyDescent="0.3">
      <c r="A16" s="32" t="s">
        <v>2</v>
      </c>
      <c r="B16" s="32" t="s">
        <v>0</v>
      </c>
      <c r="C16" s="32" t="s">
        <v>96</v>
      </c>
      <c r="D16" s="95" t="s">
        <v>1</v>
      </c>
      <c r="E16" s="109" t="s">
        <v>3</v>
      </c>
      <c r="F16" s="110" t="s">
        <v>4</v>
      </c>
      <c r="G16" s="109" t="s">
        <v>3</v>
      </c>
      <c r="H16" s="110" t="s">
        <v>4</v>
      </c>
    </row>
    <row r="17" spans="1:9" ht="14.4" customHeight="1" x14ac:dyDescent="0.3">
      <c r="A17" s="227" t="s">
        <v>187</v>
      </c>
      <c r="B17" s="228"/>
      <c r="C17" s="172"/>
      <c r="D17" s="172"/>
      <c r="E17" s="170"/>
      <c r="F17" s="170"/>
      <c r="G17" s="170"/>
      <c r="H17" s="171"/>
    </row>
    <row r="18" spans="1:9" ht="25.5" customHeight="1" x14ac:dyDescent="0.3">
      <c r="A18" s="140" t="s">
        <v>6</v>
      </c>
      <c r="B18" s="6" t="s">
        <v>382</v>
      </c>
      <c r="C18" s="77" t="s">
        <v>97</v>
      </c>
      <c r="D18" s="101">
        <v>1</v>
      </c>
      <c r="E18" s="96">
        <f>COTAÇÕES!K11</f>
        <v>1020433.3333333333</v>
      </c>
      <c r="F18" s="97">
        <f>D18*E18</f>
        <v>1020433.3333333333</v>
      </c>
      <c r="G18" s="96">
        <f>COTAÇÕES!L11</f>
        <v>1020433.3333333333</v>
      </c>
      <c r="H18" s="97">
        <f>D18*G18</f>
        <v>1020433.3333333333</v>
      </c>
    </row>
    <row r="19" spans="1:9" ht="24.75" customHeight="1" x14ac:dyDescent="0.3">
      <c r="A19" s="140" t="s">
        <v>7</v>
      </c>
      <c r="B19" s="6" t="s">
        <v>121</v>
      </c>
      <c r="C19" s="77" t="s">
        <v>97</v>
      </c>
      <c r="D19" s="101">
        <v>1</v>
      </c>
      <c r="E19" s="96">
        <f>COTAÇÕES!K13</f>
        <v>112699.99999999999</v>
      </c>
      <c r="F19" s="97">
        <f>D19*E19</f>
        <v>112699.99999999999</v>
      </c>
      <c r="G19" s="96">
        <f>COTAÇÕES!L13</f>
        <v>112699.99999999999</v>
      </c>
      <c r="H19" s="97">
        <f>D19*G19</f>
        <v>112699.99999999999</v>
      </c>
    </row>
    <row r="20" spans="1:9" ht="20.25" customHeight="1" x14ac:dyDescent="0.3">
      <c r="A20" s="140" t="s">
        <v>8</v>
      </c>
      <c r="B20" s="8" t="s">
        <v>120</v>
      </c>
      <c r="C20" s="71" t="s">
        <v>97</v>
      </c>
      <c r="D20" s="102">
        <v>1</v>
      </c>
      <c r="E20" s="98">
        <f>COTAÇÕES!K15</f>
        <v>370185</v>
      </c>
      <c r="F20" s="99">
        <f t="shared" ref="F20:F28" si="0">E20*D20</f>
        <v>370185</v>
      </c>
      <c r="G20" s="98">
        <f>COTAÇÕES!L15</f>
        <v>370185</v>
      </c>
      <c r="H20" s="99">
        <f t="shared" ref="H20:H28" si="1">G20*D20</f>
        <v>370185</v>
      </c>
    </row>
    <row r="21" spans="1:9" ht="21.75" customHeight="1" x14ac:dyDescent="0.3">
      <c r="A21" s="140" t="s">
        <v>9</v>
      </c>
      <c r="B21" s="8" t="s">
        <v>122</v>
      </c>
      <c r="C21" s="71" t="s">
        <v>97</v>
      </c>
      <c r="D21" s="102">
        <v>1</v>
      </c>
      <c r="E21" s="98">
        <f>COTAÇÕES!K17</f>
        <v>106949.99999999999</v>
      </c>
      <c r="F21" s="99">
        <f t="shared" si="0"/>
        <v>106949.99999999999</v>
      </c>
      <c r="G21" s="98">
        <f>COTAÇÕES!L17</f>
        <v>106949.99999999999</v>
      </c>
      <c r="H21" s="99">
        <f t="shared" si="1"/>
        <v>106949.99999999999</v>
      </c>
    </row>
    <row r="22" spans="1:9" ht="17.25" customHeight="1" x14ac:dyDescent="0.3">
      <c r="A22" s="140" t="s">
        <v>10</v>
      </c>
      <c r="B22" s="8" t="s">
        <v>155</v>
      </c>
      <c r="C22" s="71" t="s">
        <v>97</v>
      </c>
      <c r="D22" s="102">
        <v>2</v>
      </c>
      <c r="E22" s="100">
        <f>COTAÇÕES!K19</f>
        <v>17250</v>
      </c>
      <c r="F22" s="99">
        <f>D22*E22</f>
        <v>34500</v>
      </c>
      <c r="G22" s="100">
        <f>COTAÇÕES!L19</f>
        <v>17250</v>
      </c>
      <c r="H22" s="99">
        <f t="shared" si="1"/>
        <v>34500</v>
      </c>
    </row>
    <row r="23" spans="1:9" ht="14.4" customHeight="1" x14ac:dyDescent="0.3">
      <c r="A23" s="140" t="s">
        <v>11</v>
      </c>
      <c r="B23" s="8" t="s">
        <v>132</v>
      </c>
      <c r="C23" s="71" t="s">
        <v>97</v>
      </c>
      <c r="D23" s="102">
        <v>1</v>
      </c>
      <c r="E23" s="100">
        <f>COTAÇÕES!K21</f>
        <v>156400</v>
      </c>
      <c r="F23" s="99">
        <f>E23*D23</f>
        <v>156400</v>
      </c>
      <c r="G23" s="100">
        <f>COTAÇÕES!L21</f>
        <v>156400</v>
      </c>
      <c r="H23" s="99">
        <f t="shared" si="1"/>
        <v>156400</v>
      </c>
    </row>
    <row r="24" spans="1:9" ht="15.75" customHeight="1" x14ac:dyDescent="0.3">
      <c r="A24" s="227" t="s">
        <v>188</v>
      </c>
      <c r="B24" s="228"/>
      <c r="C24" s="168"/>
      <c r="D24" s="168"/>
      <c r="E24" s="169"/>
      <c r="F24" s="170"/>
      <c r="G24" s="169"/>
      <c r="H24" s="171"/>
      <c r="I24" s="57"/>
    </row>
    <row r="25" spans="1:9" ht="17.25" customHeight="1" x14ac:dyDescent="0.3">
      <c r="A25" s="149" t="s">
        <v>12</v>
      </c>
      <c r="B25" s="7" t="s">
        <v>119</v>
      </c>
      <c r="C25" s="112" t="s">
        <v>97</v>
      </c>
      <c r="D25" s="101">
        <v>1</v>
      </c>
      <c r="E25" s="96">
        <f>'CPU - ITEM 1'!K29</f>
        <v>269097.87875000009</v>
      </c>
      <c r="F25" s="111">
        <f>E25*D25</f>
        <v>269097.87875000009</v>
      </c>
      <c r="G25" s="96">
        <f>'CPU - ITEM 1'!L29</f>
        <v>290421.36000000004</v>
      </c>
      <c r="H25" s="111">
        <f>D25*G25</f>
        <v>290421.36000000004</v>
      </c>
    </row>
    <row r="26" spans="1:9" ht="27" customHeight="1" x14ac:dyDescent="0.3">
      <c r="A26" s="140" t="s">
        <v>13</v>
      </c>
      <c r="B26" s="8" t="s">
        <v>123</v>
      </c>
      <c r="C26" s="71" t="s">
        <v>97</v>
      </c>
      <c r="D26" s="102">
        <v>1</v>
      </c>
      <c r="E26" s="100">
        <f>'CPU - ITEM 1'!K46</f>
        <v>415095.15000000008</v>
      </c>
      <c r="F26" s="99">
        <f>D26*E26</f>
        <v>415095.15000000008</v>
      </c>
      <c r="G26" s="100">
        <f>'CPU - ITEM 1'!L46</f>
        <v>443713.20000000007</v>
      </c>
      <c r="H26" s="99">
        <f t="shared" si="1"/>
        <v>443713.20000000007</v>
      </c>
    </row>
    <row r="27" spans="1:9" x14ac:dyDescent="0.3">
      <c r="A27" s="140" t="s">
        <v>14</v>
      </c>
      <c r="B27" s="8" t="s">
        <v>207</v>
      </c>
      <c r="C27" s="71" t="s">
        <v>97</v>
      </c>
      <c r="D27" s="102">
        <v>1.5</v>
      </c>
      <c r="E27" s="100">
        <f>'CPU - ITEM 1'!K55</f>
        <v>79490.810000000012</v>
      </c>
      <c r="F27" s="99">
        <f t="shared" si="0"/>
        <v>119236.21500000003</v>
      </c>
      <c r="G27" s="100">
        <f>'CPU - ITEM 1'!L55</f>
        <v>85966.720000000001</v>
      </c>
      <c r="H27" s="99">
        <f t="shared" si="1"/>
        <v>128950.08</v>
      </c>
    </row>
    <row r="28" spans="1:9" ht="14.4" customHeight="1" x14ac:dyDescent="0.3">
      <c r="A28" s="140" t="s">
        <v>15</v>
      </c>
      <c r="B28" s="8" t="s">
        <v>124</v>
      </c>
      <c r="C28" s="71" t="s">
        <v>97</v>
      </c>
      <c r="D28" s="102">
        <v>2</v>
      </c>
      <c r="E28" s="100">
        <f>'CPU - ITEM 1'!K63</f>
        <v>69658.225000000006</v>
      </c>
      <c r="F28" s="99">
        <f t="shared" si="0"/>
        <v>139316.45000000001</v>
      </c>
      <c r="G28" s="100">
        <f>'CPU - ITEM 1'!L63</f>
        <v>75936</v>
      </c>
      <c r="H28" s="99">
        <f t="shared" si="1"/>
        <v>151872</v>
      </c>
    </row>
    <row r="29" spans="1:9" ht="14.4" customHeight="1" x14ac:dyDescent="0.3">
      <c r="A29" s="161"/>
      <c r="B29" s="173"/>
      <c r="C29" s="168"/>
      <c r="D29" s="168"/>
      <c r="E29" s="169"/>
      <c r="F29" s="170"/>
      <c r="G29" s="169"/>
      <c r="H29" s="171"/>
    </row>
    <row r="30" spans="1:9" ht="21.75" customHeight="1" thickBot="1" x14ac:dyDescent="0.35">
      <c r="A30" s="108"/>
      <c r="B30" s="174" t="s">
        <v>156</v>
      </c>
      <c r="C30" s="107"/>
      <c r="D30" s="107"/>
      <c r="E30" s="107"/>
      <c r="F30" s="175">
        <f>SUM(F17:F28)</f>
        <v>2743914.0270833336</v>
      </c>
      <c r="G30" s="176"/>
      <c r="H30" s="175">
        <f>SUM(H17:H28)</f>
        <v>2816124.9733333336</v>
      </c>
      <c r="I30" s="57"/>
    </row>
    <row r="31" spans="1:9" ht="14.4" customHeight="1" x14ac:dyDescent="0.3">
      <c r="A31" s="23"/>
      <c r="B31" s="24"/>
      <c r="C31" s="25"/>
      <c r="D31" s="26"/>
      <c r="E31" s="23"/>
    </row>
    <row r="32" spans="1:9" ht="15" customHeight="1" thickBot="1" x14ac:dyDescent="0.35">
      <c r="A32" s="31"/>
      <c r="B32" s="31"/>
      <c r="C32" s="31"/>
      <c r="D32" s="31"/>
      <c r="E32" s="31"/>
    </row>
    <row r="33" spans="1:9" ht="15" customHeight="1" thickBot="1" x14ac:dyDescent="0.35">
      <c r="A33" s="65">
        <v>2</v>
      </c>
      <c r="B33" s="233" t="s">
        <v>160</v>
      </c>
      <c r="C33" s="234"/>
      <c r="D33" s="234"/>
      <c r="E33" s="234"/>
      <c r="F33" s="234"/>
      <c r="G33" s="234"/>
      <c r="H33" s="235"/>
    </row>
    <row r="34" spans="1:9" ht="21.75" customHeight="1" thickBot="1" x14ac:dyDescent="0.35">
      <c r="A34" s="104"/>
      <c r="B34" s="105"/>
      <c r="C34" s="105"/>
      <c r="D34" s="106"/>
      <c r="E34" s="151" t="s">
        <v>195</v>
      </c>
      <c r="F34" s="103"/>
      <c r="G34" s="152" t="s">
        <v>196</v>
      </c>
      <c r="H34" s="103"/>
    </row>
    <row r="35" spans="1:9" ht="18" customHeight="1" x14ac:dyDescent="0.3">
      <c r="A35" s="32" t="s">
        <v>2</v>
      </c>
      <c r="B35" s="32" t="s">
        <v>0</v>
      </c>
      <c r="C35" s="32" t="s">
        <v>96</v>
      </c>
      <c r="D35" s="95" t="s">
        <v>1</v>
      </c>
      <c r="E35" s="109" t="s">
        <v>3</v>
      </c>
      <c r="F35" s="110" t="s">
        <v>4</v>
      </c>
      <c r="G35" s="109" t="s">
        <v>3</v>
      </c>
      <c r="H35" s="110" t="s">
        <v>4</v>
      </c>
    </row>
    <row r="36" spans="1:9" ht="14.4" customHeight="1" x14ac:dyDescent="0.3">
      <c r="A36" s="161"/>
      <c r="B36" s="162" t="s">
        <v>187</v>
      </c>
      <c r="C36" s="162"/>
      <c r="D36" s="177"/>
      <c r="E36" s="177"/>
      <c r="F36" s="177"/>
      <c r="G36" s="177"/>
      <c r="H36" s="178"/>
    </row>
    <row r="37" spans="1:9" ht="23.25" customHeight="1" x14ac:dyDescent="0.3">
      <c r="A37" s="69" t="s">
        <v>16</v>
      </c>
      <c r="B37" s="7" t="s">
        <v>169</v>
      </c>
      <c r="C37" s="163" t="s">
        <v>97</v>
      </c>
      <c r="D37" s="164">
        <v>2</v>
      </c>
      <c r="E37" s="96">
        <f>COTAÇÕES!K23</f>
        <v>93868.75</v>
      </c>
      <c r="F37" s="111">
        <f>E37*D37</f>
        <v>187737.5</v>
      </c>
      <c r="G37" s="96">
        <f>COTAÇÕES!L23</f>
        <v>93868.75</v>
      </c>
      <c r="H37" s="111">
        <f>D37*G37</f>
        <v>187737.5</v>
      </c>
    </row>
    <row r="38" spans="1:9" ht="24.75" customHeight="1" x14ac:dyDescent="0.3">
      <c r="A38" s="69" t="s">
        <v>22</v>
      </c>
      <c r="B38" s="165" t="s">
        <v>175</v>
      </c>
      <c r="C38" s="163" t="s">
        <v>97</v>
      </c>
      <c r="D38" s="164">
        <v>2</v>
      </c>
      <c r="E38" s="96">
        <f>COTAÇÕES!K25</f>
        <v>39509.399999999994</v>
      </c>
      <c r="F38" s="111">
        <f>E38*D38</f>
        <v>79018.799999999988</v>
      </c>
      <c r="G38" s="96">
        <f>COTAÇÕES!L25</f>
        <v>39509.399999999994</v>
      </c>
      <c r="H38" s="111">
        <f>D38*G38</f>
        <v>79018.799999999988</v>
      </c>
    </row>
    <row r="39" spans="1:9" ht="27" customHeight="1" x14ac:dyDescent="0.3">
      <c r="A39" s="69" t="s">
        <v>24</v>
      </c>
      <c r="B39" s="165" t="s">
        <v>168</v>
      </c>
      <c r="C39" s="163" t="s">
        <v>97</v>
      </c>
      <c r="D39" s="164">
        <v>2</v>
      </c>
      <c r="E39" s="96">
        <f>COTAÇÕES!K27</f>
        <v>10772.805166666667</v>
      </c>
      <c r="F39" s="111">
        <f>D39*E39</f>
        <v>21545.610333333334</v>
      </c>
      <c r="G39" s="96">
        <f>COTAÇÕES!L27</f>
        <v>10772.805166666667</v>
      </c>
      <c r="H39" s="111">
        <f>D39*G39</f>
        <v>21545.610333333334</v>
      </c>
    </row>
    <row r="40" spans="1:9" ht="15.75" customHeight="1" x14ac:dyDescent="0.3">
      <c r="A40" s="69" t="s">
        <v>62</v>
      </c>
      <c r="B40" s="6" t="s">
        <v>292</v>
      </c>
      <c r="C40" s="163" t="s">
        <v>97</v>
      </c>
      <c r="D40" s="164">
        <v>2</v>
      </c>
      <c r="E40" s="96">
        <f>COTAÇÕES!K29</f>
        <v>43079</v>
      </c>
      <c r="F40" s="111">
        <f>D40*E40</f>
        <v>86158</v>
      </c>
      <c r="G40" s="96">
        <f>COTAÇÕES!L29</f>
        <v>43079</v>
      </c>
      <c r="H40" s="111">
        <f>D40*G40</f>
        <v>86158</v>
      </c>
    </row>
    <row r="41" spans="1:9" ht="15.75" customHeight="1" x14ac:dyDescent="0.3">
      <c r="A41" s="69" t="s">
        <v>161</v>
      </c>
      <c r="B41" s="165" t="s">
        <v>170</v>
      </c>
      <c r="C41" s="163" t="s">
        <v>97</v>
      </c>
      <c r="D41" s="166">
        <v>3</v>
      </c>
      <c r="E41" s="98">
        <f>COTAÇÕES!K31</f>
        <v>20700</v>
      </c>
      <c r="F41" s="99">
        <f t="shared" ref="F41:F43" si="2">E41*D41</f>
        <v>62100</v>
      </c>
      <c r="G41" s="98">
        <f>COTAÇÕES!L31</f>
        <v>20700</v>
      </c>
      <c r="H41" s="99">
        <f t="shared" ref="H41:H55" si="3">G41*D41</f>
        <v>62100</v>
      </c>
    </row>
    <row r="42" spans="1:9" ht="14.4" customHeight="1" x14ac:dyDescent="0.3">
      <c r="A42" s="69" t="s">
        <v>162</v>
      </c>
      <c r="B42" s="165" t="s">
        <v>171</v>
      </c>
      <c r="C42" s="163" t="s">
        <v>97</v>
      </c>
      <c r="D42" s="166">
        <v>1</v>
      </c>
      <c r="E42" s="98">
        <f>COTAÇÕES!K33</f>
        <v>40250</v>
      </c>
      <c r="F42" s="99">
        <f t="shared" si="2"/>
        <v>40250</v>
      </c>
      <c r="G42" s="98">
        <f>COTAÇÕES!L33</f>
        <v>40250</v>
      </c>
      <c r="H42" s="99">
        <f t="shared" si="3"/>
        <v>40250</v>
      </c>
    </row>
    <row r="43" spans="1:9" x14ac:dyDescent="0.3">
      <c r="A43" s="69" t="s">
        <v>163</v>
      </c>
      <c r="B43" s="165" t="s">
        <v>172</v>
      </c>
      <c r="C43" s="163" t="s">
        <v>97</v>
      </c>
      <c r="D43" s="166">
        <v>4</v>
      </c>
      <c r="E43" s="100">
        <f>COTAÇÕES!K35</f>
        <v>11087.253499999999</v>
      </c>
      <c r="F43" s="99">
        <f t="shared" si="2"/>
        <v>44349.013999999996</v>
      </c>
      <c r="G43" s="100">
        <f>COTAÇÕES!L35</f>
        <v>11087.253499999999</v>
      </c>
      <c r="H43" s="99">
        <f t="shared" si="3"/>
        <v>44349.013999999996</v>
      </c>
    </row>
    <row r="44" spans="1:9" x14ac:dyDescent="0.3">
      <c r="A44" s="69" t="s">
        <v>164</v>
      </c>
      <c r="B44" s="165" t="s">
        <v>293</v>
      </c>
      <c r="C44" s="163" t="s">
        <v>97</v>
      </c>
      <c r="D44" s="166">
        <v>2</v>
      </c>
      <c r="E44" s="100">
        <f>COTAÇÕES!K37</f>
        <v>3737.4999999999995</v>
      </c>
      <c r="F44" s="99">
        <f t="shared" ref="F44" si="4">E44*D44</f>
        <v>7474.9999999999991</v>
      </c>
      <c r="G44" s="100">
        <f>COTAÇÕES!L37</f>
        <v>3737.4999999999995</v>
      </c>
      <c r="H44" s="99">
        <f t="shared" ref="H44" si="5">G44*D44</f>
        <v>7474.9999999999991</v>
      </c>
    </row>
    <row r="45" spans="1:9" x14ac:dyDescent="0.3">
      <c r="A45" s="69" t="s">
        <v>165</v>
      </c>
      <c r="B45" s="165" t="s">
        <v>295</v>
      </c>
      <c r="C45" s="163" t="s">
        <v>96</v>
      </c>
      <c r="D45" s="166">
        <v>1</v>
      </c>
      <c r="E45" s="100">
        <f>COTAÇÕES!K39</f>
        <v>14374.999999999998</v>
      </c>
      <c r="F45" s="99">
        <f t="shared" ref="F45" si="6">E45*D45</f>
        <v>14374.999999999998</v>
      </c>
      <c r="G45" s="100">
        <f>COTAÇÕES!L39</f>
        <v>14374.999999999998</v>
      </c>
      <c r="H45" s="99">
        <f t="shared" ref="H45" si="7">G45*D45</f>
        <v>14374.999999999998</v>
      </c>
    </row>
    <row r="46" spans="1:9" x14ac:dyDescent="0.3">
      <c r="A46" s="161"/>
      <c r="B46" s="162" t="s">
        <v>188</v>
      </c>
      <c r="C46" s="177"/>
      <c r="D46" s="168"/>
      <c r="E46" s="169"/>
      <c r="F46" s="170"/>
      <c r="G46" s="169"/>
      <c r="H46" s="171"/>
      <c r="I46" s="57"/>
    </row>
    <row r="47" spans="1:9" x14ac:dyDescent="0.3">
      <c r="A47" s="69" t="s">
        <v>165</v>
      </c>
      <c r="B47" s="8" t="s">
        <v>167</v>
      </c>
      <c r="C47" s="112" t="s">
        <v>97</v>
      </c>
      <c r="D47" s="102">
        <v>1</v>
      </c>
      <c r="E47" s="100">
        <f>'CPU - ITEM 2'!K16</f>
        <v>69658.225000000006</v>
      </c>
      <c r="F47" s="99">
        <f>D47*E47</f>
        <v>69658.225000000006</v>
      </c>
      <c r="G47" s="100">
        <f>'CPU - ITEM 2'!L16</f>
        <v>75936</v>
      </c>
      <c r="H47" s="99">
        <f t="shared" si="3"/>
        <v>75936</v>
      </c>
    </row>
    <row r="48" spans="1:9" x14ac:dyDescent="0.3">
      <c r="A48" s="69" t="s">
        <v>166</v>
      </c>
      <c r="B48" s="8" t="s">
        <v>173</v>
      </c>
      <c r="C48" s="112" t="s">
        <v>97</v>
      </c>
      <c r="D48" s="102">
        <v>1</v>
      </c>
      <c r="E48" s="100">
        <f>'CPU - ITEM 2'!K33</f>
        <v>156668.86374999999</v>
      </c>
      <c r="F48" s="99">
        <f>D48*E48</f>
        <v>156668.86374999999</v>
      </c>
      <c r="G48" s="100">
        <f>'CPU - ITEM 2'!L33</f>
        <v>170369.36000000007</v>
      </c>
      <c r="H48" s="99">
        <f t="shared" si="3"/>
        <v>170369.36000000007</v>
      </c>
    </row>
    <row r="49" spans="1:9" x14ac:dyDescent="0.3">
      <c r="A49" s="69" t="s">
        <v>179</v>
      </c>
      <c r="B49" s="8" t="s">
        <v>174</v>
      </c>
      <c r="C49" s="112" t="s">
        <v>97</v>
      </c>
      <c r="D49" s="102">
        <v>1</v>
      </c>
      <c r="E49" s="100">
        <f>'CPU - ITEM 2'!K49</f>
        <v>204968.82874999999</v>
      </c>
      <c r="F49" s="99">
        <f t="shared" ref="F49:F55" si="8">D49*E49</f>
        <v>204968.82874999999</v>
      </c>
      <c r="G49" s="100">
        <f>'CPU - ITEM 2'!L49</f>
        <v>223331.92000000007</v>
      </c>
      <c r="H49" s="99">
        <f t="shared" si="3"/>
        <v>223331.92000000007</v>
      </c>
    </row>
    <row r="50" spans="1:9" x14ac:dyDescent="0.3">
      <c r="A50" s="69" t="s">
        <v>180</v>
      </c>
      <c r="B50" s="8" t="s">
        <v>230</v>
      </c>
      <c r="C50" s="112" t="s">
        <v>97</v>
      </c>
      <c r="D50" s="102">
        <v>1</v>
      </c>
      <c r="E50" s="100">
        <f>'CPU - ITEM 2'!K59</f>
        <v>147530.98499999999</v>
      </c>
      <c r="F50" s="99">
        <f t="shared" si="8"/>
        <v>147530.98499999999</v>
      </c>
      <c r="G50" s="100">
        <f>'CPU - ITEM 2'!L59</f>
        <v>161831.04000000001</v>
      </c>
      <c r="H50" s="99">
        <f t="shared" si="3"/>
        <v>161831.04000000001</v>
      </c>
    </row>
    <row r="51" spans="1:9" x14ac:dyDescent="0.3">
      <c r="A51" s="69" t="s">
        <v>181</v>
      </c>
      <c r="B51" s="8" t="s">
        <v>186</v>
      </c>
      <c r="C51" s="112" t="s">
        <v>97</v>
      </c>
      <c r="D51" s="102">
        <v>1</v>
      </c>
      <c r="E51" s="100">
        <f>'CPU - ITEM 2'!K69</f>
        <v>147530.98499999999</v>
      </c>
      <c r="F51" s="99">
        <f t="shared" si="8"/>
        <v>147530.98499999999</v>
      </c>
      <c r="G51" s="100">
        <f>'CPU - ITEM 2'!L69</f>
        <v>161831.04000000001</v>
      </c>
      <c r="H51" s="99">
        <f t="shared" si="3"/>
        <v>161831.04000000001</v>
      </c>
    </row>
    <row r="52" spans="1:9" x14ac:dyDescent="0.3">
      <c r="A52" s="69" t="s">
        <v>182</v>
      </c>
      <c r="B52" s="167" t="s">
        <v>261</v>
      </c>
      <c r="C52" s="112" t="s">
        <v>97</v>
      </c>
      <c r="D52" s="102">
        <v>2</v>
      </c>
      <c r="E52" s="100">
        <f>'CPU - ITEM 2'!K81</f>
        <v>49594.404999999999</v>
      </c>
      <c r="F52" s="99">
        <f t="shared" si="8"/>
        <v>99188.81</v>
      </c>
      <c r="G52" s="100">
        <f>'CPU - ITEM 2'!L81</f>
        <v>54308.800000000003</v>
      </c>
      <c r="H52" s="99">
        <f t="shared" si="3"/>
        <v>108617.60000000001</v>
      </c>
    </row>
    <row r="53" spans="1:9" x14ac:dyDescent="0.3">
      <c r="A53" s="69" t="s">
        <v>183</v>
      </c>
      <c r="B53" s="8" t="s">
        <v>176</v>
      </c>
      <c r="C53" s="112" t="s">
        <v>97</v>
      </c>
      <c r="D53" s="102">
        <v>1</v>
      </c>
      <c r="E53" s="100">
        <f>'CPU - ITEM 2'!K90</f>
        <v>21850.71</v>
      </c>
      <c r="F53" s="99">
        <f t="shared" si="8"/>
        <v>21850.71</v>
      </c>
      <c r="G53" s="100">
        <f>'CPU - ITEM 2'!L90</f>
        <v>24001.600000000002</v>
      </c>
      <c r="H53" s="99">
        <f t="shared" si="3"/>
        <v>24001.600000000002</v>
      </c>
    </row>
    <row r="54" spans="1:9" x14ac:dyDescent="0.3">
      <c r="A54" s="69" t="s">
        <v>184</v>
      </c>
      <c r="B54" s="8" t="s">
        <v>177</v>
      </c>
      <c r="C54" s="112" t="s">
        <v>97</v>
      </c>
      <c r="D54" s="102">
        <v>1</v>
      </c>
      <c r="E54" s="100">
        <f>'CPU - ITEM 2'!K101</f>
        <v>53602.009999999995</v>
      </c>
      <c r="F54" s="99">
        <f t="shared" si="8"/>
        <v>53602.009999999995</v>
      </c>
      <c r="G54" s="100">
        <f>'CPU - ITEM 2'!L101</f>
        <v>58723.840000000004</v>
      </c>
      <c r="H54" s="99">
        <f t="shared" si="3"/>
        <v>58723.840000000004</v>
      </c>
    </row>
    <row r="55" spans="1:9" x14ac:dyDescent="0.3">
      <c r="A55" s="69" t="s">
        <v>185</v>
      </c>
      <c r="B55" s="8" t="s">
        <v>178</v>
      </c>
      <c r="C55" s="112" t="s">
        <v>97</v>
      </c>
      <c r="D55" s="102">
        <v>1</v>
      </c>
      <c r="E55" s="100">
        <f>'CPU - ITEM 2'!K115</f>
        <v>107307.20000000001</v>
      </c>
      <c r="F55" s="99">
        <f t="shared" si="8"/>
        <v>107307.20000000001</v>
      </c>
      <c r="G55" s="100">
        <f>'CPU - ITEM 2'!L115</f>
        <v>201113.92</v>
      </c>
      <c r="H55" s="99">
        <f t="shared" si="3"/>
        <v>201113.92</v>
      </c>
    </row>
    <row r="56" spans="1:9" ht="15" thickBot="1" x14ac:dyDescent="0.35">
      <c r="A56" s="189"/>
      <c r="B56" s="190"/>
      <c r="C56" s="191"/>
      <c r="D56" s="191"/>
      <c r="E56" s="192"/>
      <c r="F56" s="193"/>
      <c r="G56" s="192"/>
      <c r="H56" s="194"/>
      <c r="I56" s="57"/>
    </row>
    <row r="57" spans="1:9" ht="15" thickBot="1" x14ac:dyDescent="0.35">
      <c r="A57" s="195"/>
      <c r="B57" s="196" t="s">
        <v>156</v>
      </c>
      <c r="C57" s="197"/>
      <c r="D57" s="197"/>
      <c r="E57" s="197"/>
      <c r="F57" s="198">
        <f>SUM(F37:F55)</f>
        <v>1551315.5418333332</v>
      </c>
      <c r="G57" s="199"/>
      <c r="H57" s="200">
        <f>SUM(H37:H55)</f>
        <v>1728765.2443333336</v>
      </c>
    </row>
    <row r="58" spans="1:9" ht="11.25" customHeight="1" thickBot="1" x14ac:dyDescent="0.35">
      <c r="A58" s="229"/>
      <c r="B58" s="229"/>
      <c r="C58" s="229"/>
      <c r="D58" s="229"/>
      <c r="E58" s="229"/>
      <c r="F58" s="229"/>
      <c r="G58" s="229"/>
      <c r="H58" s="229"/>
    </row>
    <row r="59" spans="1:9" ht="18.600000000000001" thickBot="1" x14ac:dyDescent="0.4">
      <c r="A59" s="180"/>
      <c r="B59" s="181" t="s">
        <v>156</v>
      </c>
      <c r="C59" s="230"/>
      <c r="D59" s="231"/>
      <c r="E59" s="232"/>
      <c r="F59" s="230"/>
      <c r="G59" s="232"/>
      <c r="H59" s="187">
        <f>H57+H30</f>
        <v>4544890.217666667</v>
      </c>
      <c r="I59" s="188"/>
    </row>
    <row r="60" spans="1:9" x14ac:dyDescent="0.3">
      <c r="F60" s="179"/>
      <c r="G60" s="179"/>
      <c r="H60" s="179"/>
      <c r="I60" s="179"/>
    </row>
    <row r="62" spans="1:9" x14ac:dyDescent="0.3">
      <c r="A62" s="207"/>
      <c r="B62" s="207"/>
      <c r="C62" s="207"/>
      <c r="D62" s="207"/>
      <c r="E62" s="207"/>
      <c r="F62" s="207"/>
      <c r="H62" s="185"/>
    </row>
  </sheetData>
  <mergeCells count="8">
    <mergeCell ref="A12:E12"/>
    <mergeCell ref="A17:B17"/>
    <mergeCell ref="A24:B24"/>
    <mergeCell ref="A58:H58"/>
    <mergeCell ref="C59:E59"/>
    <mergeCell ref="F59:G59"/>
    <mergeCell ref="B33:H33"/>
    <mergeCell ref="B14:H14"/>
  </mergeCells>
  <pageMargins left="0.51181102362204722" right="0.51181102362204722" top="0.78740157480314965" bottom="0.78740157480314965" header="0.31496062992125984" footer="0.31496062992125984"/>
  <pageSetup paperSize="9" scale="71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0</xdr:col>
                <xdr:colOff>22860</xdr:colOff>
                <xdr:row>0</xdr:row>
                <xdr:rowOff>22860</xdr:rowOff>
              </from>
              <to>
                <xdr:col>1</xdr:col>
                <xdr:colOff>1950720</xdr:colOff>
                <xdr:row>3</xdr:row>
                <xdr:rowOff>22860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topLeftCell="D10" zoomScale="130" zoomScaleNormal="130" workbookViewId="0">
      <selection activeCell="J24" sqref="J24"/>
    </sheetView>
  </sheetViews>
  <sheetFormatPr defaultRowHeight="14.4" x14ac:dyDescent="0.3"/>
  <cols>
    <col min="1" max="1" width="6.5546875" customWidth="1"/>
    <col min="2" max="2" width="9.5546875" customWidth="1"/>
    <col min="3" max="3" width="50.88671875" customWidth="1"/>
    <col min="4" max="4" width="10.109375" customWidth="1"/>
    <col min="5" max="5" width="13.6640625" customWidth="1"/>
    <col min="6" max="6" width="11.6640625" customWidth="1"/>
    <col min="7" max="7" width="13" customWidth="1"/>
    <col min="8" max="8" width="14" customWidth="1"/>
    <col min="9" max="9" width="9.33203125" customWidth="1"/>
    <col min="10" max="10" width="19.5546875" customWidth="1"/>
    <col min="11" max="11" width="17.44140625" customWidth="1"/>
    <col min="12" max="12" width="18.6640625" customWidth="1"/>
  </cols>
  <sheetData>
    <row r="1" spans="1:12" x14ac:dyDescent="0.3">
      <c r="C1" s="10" t="s">
        <v>34</v>
      </c>
      <c r="D1" s="10"/>
      <c r="E1" s="10"/>
      <c r="F1" s="10"/>
      <c r="G1" s="10"/>
      <c r="H1" s="10"/>
      <c r="I1" s="10"/>
      <c r="K1" s="10"/>
      <c r="L1" s="10"/>
    </row>
    <row r="2" spans="1:12" x14ac:dyDescent="0.3">
      <c r="C2" s="10" t="s">
        <v>35</v>
      </c>
      <c r="D2" s="10"/>
      <c r="E2" s="10"/>
      <c r="F2" s="10"/>
      <c r="G2" s="10"/>
      <c r="H2" s="10"/>
      <c r="I2" s="10"/>
      <c r="K2" s="10"/>
      <c r="L2" s="10"/>
    </row>
    <row r="3" spans="1:12" x14ac:dyDescent="0.3">
      <c r="C3" s="10" t="s">
        <v>36</v>
      </c>
      <c r="D3" s="10"/>
      <c r="E3" s="10"/>
      <c r="F3" s="10"/>
      <c r="G3" s="10"/>
      <c r="H3" s="10"/>
      <c r="I3" s="10"/>
      <c r="K3" s="10"/>
      <c r="L3" s="10"/>
    </row>
    <row r="5" spans="1:12" ht="15" thickBot="1" x14ac:dyDescent="0.35"/>
    <row r="6" spans="1:12" ht="15" thickBot="1" x14ac:dyDescent="0.35">
      <c r="A6" s="236" t="s">
        <v>99</v>
      </c>
      <c r="B6" s="237"/>
      <c r="C6" s="237"/>
      <c r="D6" s="237"/>
      <c r="E6" s="237"/>
      <c r="F6" s="237"/>
      <c r="G6" s="237"/>
      <c r="H6" s="78"/>
      <c r="I6" s="78"/>
      <c r="J6" s="78"/>
      <c r="K6" s="78"/>
      <c r="L6" s="50"/>
    </row>
    <row r="7" spans="1:12" ht="15" thickBot="1" x14ac:dyDescent="0.35">
      <c r="A7" s="70" t="s">
        <v>100</v>
      </c>
    </row>
    <row r="8" spans="1:12" ht="15" thickBot="1" x14ac:dyDescent="0.35">
      <c r="A8" s="236" t="s">
        <v>127</v>
      </c>
      <c r="B8" s="237"/>
      <c r="C8" s="237"/>
      <c r="D8" s="237"/>
      <c r="E8" s="237"/>
      <c r="F8" s="237"/>
      <c r="G8" s="237"/>
      <c r="H8" s="78"/>
      <c r="I8" s="78"/>
      <c r="J8" s="78"/>
      <c r="K8" s="78"/>
      <c r="L8" s="50"/>
    </row>
    <row r="9" spans="1:12" ht="15" thickBot="1" x14ac:dyDescent="0.35">
      <c r="A9" s="70"/>
      <c r="B9" s="22"/>
    </row>
    <row r="10" spans="1:12" x14ac:dyDescent="0.3">
      <c r="A10" s="58" t="s">
        <v>60</v>
      </c>
      <c r="B10" s="59" t="s">
        <v>59</v>
      </c>
      <c r="C10" s="59" t="s">
        <v>29</v>
      </c>
      <c r="D10" s="117" t="s">
        <v>63</v>
      </c>
      <c r="E10" s="127" t="s">
        <v>65</v>
      </c>
      <c r="F10" s="60"/>
      <c r="G10" s="129" t="s">
        <v>110</v>
      </c>
      <c r="H10" s="60"/>
      <c r="I10" s="138" t="s">
        <v>64</v>
      </c>
      <c r="J10" s="130"/>
      <c r="K10" s="128" t="s">
        <v>158</v>
      </c>
      <c r="L10" s="60"/>
    </row>
    <row r="11" spans="1:12" x14ac:dyDescent="0.3">
      <c r="A11" s="114" t="s">
        <v>12</v>
      </c>
      <c r="B11" s="115"/>
      <c r="C11" s="153" t="s">
        <v>126</v>
      </c>
      <c r="D11" s="118"/>
      <c r="E11" s="114" t="s">
        <v>101</v>
      </c>
      <c r="F11" s="116" t="s">
        <v>102</v>
      </c>
      <c r="G11" s="125" t="s">
        <v>101</v>
      </c>
      <c r="H11" s="126" t="s">
        <v>102</v>
      </c>
      <c r="I11" s="131"/>
      <c r="J11" s="119"/>
      <c r="K11" s="125" t="s">
        <v>101</v>
      </c>
      <c r="L11" s="126" t="s">
        <v>102</v>
      </c>
    </row>
    <row r="12" spans="1:12" x14ac:dyDescent="0.3">
      <c r="A12" s="114"/>
      <c r="B12" s="115"/>
      <c r="C12" s="150" t="s">
        <v>194</v>
      </c>
      <c r="D12" s="118"/>
      <c r="E12" s="114"/>
      <c r="F12" s="116"/>
      <c r="G12" s="125"/>
      <c r="H12" s="126"/>
      <c r="I12" s="131"/>
      <c r="J12" s="119"/>
      <c r="K12" s="125"/>
      <c r="L12" s="126"/>
    </row>
    <row r="13" spans="1:12" x14ac:dyDescent="0.3">
      <c r="A13" s="61" t="s">
        <v>134</v>
      </c>
      <c r="B13" s="62">
        <v>90779</v>
      </c>
      <c r="C13" s="63" t="s">
        <v>61</v>
      </c>
      <c r="D13" s="120" t="s">
        <v>30</v>
      </c>
      <c r="E13" s="122">
        <v>137.38</v>
      </c>
      <c r="F13" s="64">
        <v>158.83000000000001</v>
      </c>
      <c r="G13" s="122">
        <f>E13*(1+BDI!D34)</f>
        <v>184.08920000000001</v>
      </c>
      <c r="H13" s="64">
        <f>F13*(1+BDI!D35)</f>
        <v>203.30240000000003</v>
      </c>
      <c r="I13" s="222">
        <v>525</v>
      </c>
      <c r="J13" s="121" t="s">
        <v>383</v>
      </c>
      <c r="K13" s="122">
        <f>G13*I13</f>
        <v>96646.83</v>
      </c>
      <c r="L13" s="64">
        <f>H13*I13</f>
        <v>106733.76000000002</v>
      </c>
    </row>
    <row r="14" spans="1:12" x14ac:dyDescent="0.3">
      <c r="A14" s="61" t="s">
        <v>135</v>
      </c>
      <c r="B14" s="62">
        <v>88278</v>
      </c>
      <c r="C14" s="63" t="s">
        <v>66</v>
      </c>
      <c r="D14" s="120" t="s">
        <v>30</v>
      </c>
      <c r="E14" s="122">
        <v>15.71</v>
      </c>
      <c r="F14" s="64">
        <v>17.850000000000001</v>
      </c>
      <c r="G14" s="122">
        <f>E14*(1+BDI!D34)</f>
        <v>21.051400000000001</v>
      </c>
      <c r="H14" s="64">
        <f>F14*(1+BDI!D35)</f>
        <v>22.848000000000003</v>
      </c>
      <c r="I14" s="222">
        <v>525</v>
      </c>
      <c r="J14" s="121" t="s">
        <v>383</v>
      </c>
      <c r="K14" s="122">
        <f t="shared" ref="K14:K28" si="0">G14*I14</f>
        <v>11051.985000000001</v>
      </c>
      <c r="L14" s="64">
        <f t="shared" ref="L14:L28" si="1">H14*I14</f>
        <v>11995.2</v>
      </c>
    </row>
    <row r="15" spans="1:12" x14ac:dyDescent="0.3">
      <c r="A15" s="61" t="s">
        <v>136</v>
      </c>
      <c r="B15" s="62">
        <v>88240</v>
      </c>
      <c r="C15" s="63" t="s">
        <v>67</v>
      </c>
      <c r="D15" s="120" t="s">
        <v>30</v>
      </c>
      <c r="E15" s="122">
        <v>11.6</v>
      </c>
      <c r="F15" s="64">
        <v>13.1</v>
      </c>
      <c r="G15" s="122">
        <f>E15*(1+BDI!D34)</f>
        <v>15.544</v>
      </c>
      <c r="H15" s="64">
        <f>F15*(1+BDI!D35)</f>
        <v>16.768000000000001</v>
      </c>
      <c r="I15" s="222">
        <v>525</v>
      </c>
      <c r="J15" s="121" t="s">
        <v>383</v>
      </c>
      <c r="K15" s="122">
        <f t="shared" si="0"/>
        <v>8160.6</v>
      </c>
      <c r="L15" s="64">
        <f t="shared" si="1"/>
        <v>8803.2000000000007</v>
      </c>
    </row>
    <row r="16" spans="1:12" x14ac:dyDescent="0.3">
      <c r="A16" s="61" t="s">
        <v>137</v>
      </c>
      <c r="B16" s="62">
        <v>88265</v>
      </c>
      <c r="C16" s="63" t="s">
        <v>68</v>
      </c>
      <c r="D16" s="120" t="s">
        <v>30</v>
      </c>
      <c r="E16" s="123">
        <v>19.09</v>
      </c>
      <c r="F16" s="124">
        <v>21.59</v>
      </c>
      <c r="G16" s="122">
        <f>E16*(1+BDI!D34)</f>
        <v>25.5806</v>
      </c>
      <c r="H16" s="64">
        <f>F16*(1+BDI!D35)</f>
        <v>27.635200000000001</v>
      </c>
      <c r="I16" s="222">
        <v>525</v>
      </c>
      <c r="J16" s="121" t="s">
        <v>383</v>
      </c>
      <c r="K16" s="122">
        <f t="shared" si="0"/>
        <v>13429.815000000001</v>
      </c>
      <c r="L16" s="64">
        <f t="shared" si="1"/>
        <v>14508.480000000001</v>
      </c>
    </row>
    <row r="17" spans="1:12" x14ac:dyDescent="0.3">
      <c r="A17" s="61" t="s">
        <v>138</v>
      </c>
      <c r="B17" s="62">
        <v>88317</v>
      </c>
      <c r="C17" s="63" t="s">
        <v>104</v>
      </c>
      <c r="D17" s="120" t="s">
        <v>30</v>
      </c>
      <c r="E17" s="123">
        <v>19.57</v>
      </c>
      <c r="F17" s="124">
        <v>22.02</v>
      </c>
      <c r="G17" s="122">
        <f>E17*(1+BDI!D34)</f>
        <v>26.223800000000001</v>
      </c>
      <c r="H17" s="64">
        <f>F17*(1+BDI!D35)</f>
        <v>28.185600000000001</v>
      </c>
      <c r="I17" s="222">
        <v>525</v>
      </c>
      <c r="J17" s="121" t="s">
        <v>383</v>
      </c>
      <c r="K17" s="122">
        <f t="shared" si="0"/>
        <v>13767.495000000001</v>
      </c>
      <c r="L17" s="64">
        <f t="shared" si="1"/>
        <v>14797.44</v>
      </c>
    </row>
    <row r="18" spans="1:12" x14ac:dyDescent="0.3">
      <c r="A18" s="61" t="s">
        <v>139</v>
      </c>
      <c r="B18" s="62">
        <v>88272</v>
      </c>
      <c r="C18" s="63" t="s">
        <v>105</v>
      </c>
      <c r="D18" s="120" t="s">
        <v>30</v>
      </c>
      <c r="E18" s="123">
        <v>19.239999999999998</v>
      </c>
      <c r="F18" s="124">
        <v>21.65</v>
      </c>
      <c r="G18" s="122">
        <f>E18*(1+BDI!D34)</f>
        <v>25.781600000000001</v>
      </c>
      <c r="H18" s="64">
        <f>F18*(1+BDI!D35)</f>
        <v>27.712</v>
      </c>
      <c r="I18" s="222">
        <v>525</v>
      </c>
      <c r="J18" s="121" t="s">
        <v>383</v>
      </c>
      <c r="K18" s="122">
        <f t="shared" si="0"/>
        <v>13535.34</v>
      </c>
      <c r="L18" s="64">
        <f t="shared" si="1"/>
        <v>14548.8</v>
      </c>
    </row>
    <row r="19" spans="1:12" x14ac:dyDescent="0.3">
      <c r="A19" s="61" t="s">
        <v>140</v>
      </c>
      <c r="B19" s="62">
        <v>88279</v>
      </c>
      <c r="C19" s="63" t="s">
        <v>69</v>
      </c>
      <c r="D19" s="120" t="s">
        <v>30</v>
      </c>
      <c r="E19" s="123">
        <v>23.35</v>
      </c>
      <c r="F19" s="124">
        <v>26.52</v>
      </c>
      <c r="G19" s="122">
        <f>E19*(1+BDI!D34)</f>
        <v>31.289000000000005</v>
      </c>
      <c r="H19" s="64">
        <f>F19*(1+BDI!D35)</f>
        <v>33.945599999999999</v>
      </c>
      <c r="I19" s="222">
        <v>525</v>
      </c>
      <c r="J19" s="121" t="s">
        <v>383</v>
      </c>
      <c r="K19" s="122">
        <f t="shared" ref="K19" si="2">G19*I19</f>
        <v>16426.725000000002</v>
      </c>
      <c r="L19" s="64">
        <f t="shared" ref="L19" si="3">H19*I19</f>
        <v>17821.439999999999</v>
      </c>
    </row>
    <row r="20" spans="1:12" x14ac:dyDescent="0.3">
      <c r="A20" s="61" t="s">
        <v>141</v>
      </c>
      <c r="B20" s="62">
        <v>88243</v>
      </c>
      <c r="C20" s="63" t="s">
        <v>107</v>
      </c>
      <c r="D20" s="120" t="s">
        <v>30</v>
      </c>
      <c r="E20" s="123">
        <v>15.02</v>
      </c>
      <c r="F20" s="124">
        <v>16.89</v>
      </c>
      <c r="G20" s="122">
        <f>E20*(1+BDI!D34)</f>
        <v>20.126799999999999</v>
      </c>
      <c r="H20" s="64">
        <f>F20*(1+BDI!D35)</f>
        <v>21.619200000000003</v>
      </c>
      <c r="I20" s="222">
        <v>525</v>
      </c>
      <c r="J20" s="121" t="s">
        <v>383</v>
      </c>
      <c r="K20" s="122">
        <f t="shared" si="0"/>
        <v>10566.57</v>
      </c>
      <c r="L20" s="64">
        <f t="shared" si="1"/>
        <v>11350.080000000002</v>
      </c>
    </row>
    <row r="21" spans="1:12" x14ac:dyDescent="0.3">
      <c r="A21" s="61" t="s">
        <v>142</v>
      </c>
      <c r="B21" s="62">
        <v>88309</v>
      </c>
      <c r="C21" s="63" t="s">
        <v>103</v>
      </c>
      <c r="D21" s="120" t="s">
        <v>30</v>
      </c>
      <c r="E21" s="123">
        <v>18.87</v>
      </c>
      <c r="F21" s="124">
        <v>21.34</v>
      </c>
      <c r="G21" s="122">
        <f>E21*(1+BDI!D34)</f>
        <v>25.285800000000002</v>
      </c>
      <c r="H21" s="64">
        <f>F21*(1+BDI!D35)</f>
        <v>27.315200000000001</v>
      </c>
      <c r="I21" s="222">
        <v>525</v>
      </c>
      <c r="J21" s="121" t="s">
        <v>383</v>
      </c>
      <c r="K21" s="122">
        <f t="shared" si="0"/>
        <v>13275.045</v>
      </c>
      <c r="L21" s="64">
        <f t="shared" si="1"/>
        <v>14340.48</v>
      </c>
    </row>
    <row r="22" spans="1:12" x14ac:dyDescent="0.3">
      <c r="A22" s="61" t="s">
        <v>143</v>
      </c>
      <c r="B22" s="62">
        <v>88310</v>
      </c>
      <c r="C22" s="63" t="s">
        <v>106</v>
      </c>
      <c r="D22" s="120" t="s">
        <v>30</v>
      </c>
      <c r="E22" s="123">
        <v>19.940000000000001</v>
      </c>
      <c r="F22" s="124">
        <v>22.4</v>
      </c>
      <c r="G22" s="122">
        <f>E22*(1+BDI!D34)</f>
        <v>26.719600000000003</v>
      </c>
      <c r="H22" s="64">
        <f>F22*(1+BDI!D35)</f>
        <v>28.671999999999997</v>
      </c>
      <c r="I22" s="222">
        <v>525</v>
      </c>
      <c r="J22" s="121" t="s">
        <v>383</v>
      </c>
      <c r="K22" s="122">
        <f t="shared" ref="K22:K23" si="4">G22*I22</f>
        <v>14027.79</v>
      </c>
      <c r="L22" s="64">
        <f t="shared" ref="L22:L23" si="5">H22*I22</f>
        <v>15052.8</v>
      </c>
    </row>
    <row r="23" spans="1:12" x14ac:dyDescent="0.3">
      <c r="A23" s="61" t="s">
        <v>144</v>
      </c>
      <c r="B23" s="62">
        <v>100309</v>
      </c>
      <c r="C23" s="63" t="s">
        <v>70</v>
      </c>
      <c r="D23" s="120" t="s">
        <v>30</v>
      </c>
      <c r="E23" s="123">
        <v>23.14</v>
      </c>
      <c r="F23" s="124">
        <v>26.54</v>
      </c>
      <c r="G23" s="122">
        <f>E23*(1+BDI!D34)</f>
        <v>31.007600000000004</v>
      </c>
      <c r="H23" s="64">
        <f>F23*(1+BDI!D35)</f>
        <v>33.971199999999996</v>
      </c>
      <c r="I23" s="222">
        <v>525</v>
      </c>
      <c r="J23" s="121" t="s">
        <v>383</v>
      </c>
      <c r="K23" s="122">
        <f t="shared" si="4"/>
        <v>16278.990000000002</v>
      </c>
      <c r="L23" s="64">
        <f t="shared" si="5"/>
        <v>17834.879999999997</v>
      </c>
    </row>
    <row r="24" spans="1:12" ht="18.600000000000001" x14ac:dyDescent="0.35">
      <c r="A24" s="61" t="s">
        <v>189</v>
      </c>
      <c r="B24" s="62">
        <v>100717</v>
      </c>
      <c r="C24" s="63" t="s">
        <v>111</v>
      </c>
      <c r="D24" s="120" t="s">
        <v>112</v>
      </c>
      <c r="E24" s="123">
        <v>6.79</v>
      </c>
      <c r="F24" s="124">
        <v>7.52</v>
      </c>
      <c r="G24" s="122">
        <f>E24*(1+BDI!D34)</f>
        <v>9.0986000000000011</v>
      </c>
      <c r="H24" s="64">
        <f>F24*(1+BDI!D35)</f>
        <v>9.6256000000000004</v>
      </c>
      <c r="I24" s="222">
        <v>437.5</v>
      </c>
      <c r="J24" s="121" t="s">
        <v>384</v>
      </c>
      <c r="K24" s="122">
        <f>G24*I24</f>
        <v>3980.6375000000003</v>
      </c>
      <c r="L24" s="64">
        <f t="shared" si="1"/>
        <v>4211.2</v>
      </c>
    </row>
    <row r="25" spans="1:12" ht="18.600000000000001" x14ac:dyDescent="0.35">
      <c r="A25" s="61" t="s">
        <v>190</v>
      </c>
      <c r="B25" s="62">
        <v>100721</v>
      </c>
      <c r="C25" s="63" t="s">
        <v>113</v>
      </c>
      <c r="D25" s="120" t="s">
        <v>112</v>
      </c>
      <c r="E25" s="123">
        <v>20.3</v>
      </c>
      <c r="F25" s="124">
        <v>21.59</v>
      </c>
      <c r="G25" s="122">
        <f>E25*(1+BDI!D34)</f>
        <v>27.202000000000002</v>
      </c>
      <c r="H25" s="64">
        <f>F25*(1+BDI!D35)</f>
        <v>27.635200000000001</v>
      </c>
      <c r="I25" s="222">
        <v>437.5</v>
      </c>
      <c r="J25" s="121" t="s">
        <v>384</v>
      </c>
      <c r="K25" s="122">
        <f t="shared" si="0"/>
        <v>11900.875</v>
      </c>
      <c r="L25" s="64">
        <f t="shared" si="1"/>
        <v>12090.4</v>
      </c>
    </row>
    <row r="26" spans="1:12" ht="18.600000000000001" x14ac:dyDescent="0.35">
      <c r="A26" s="61" t="s">
        <v>191</v>
      </c>
      <c r="B26" s="62">
        <v>100757</v>
      </c>
      <c r="C26" s="63" t="s">
        <v>114</v>
      </c>
      <c r="D26" s="120" t="s">
        <v>112</v>
      </c>
      <c r="E26" s="123">
        <v>39.85</v>
      </c>
      <c r="F26" s="124">
        <v>42.44</v>
      </c>
      <c r="G26" s="122">
        <f>E26*(1+BDI!D34)</f>
        <v>53.399000000000008</v>
      </c>
      <c r="H26" s="64">
        <f>F26*(1+BDI!D35)</f>
        <v>54.3232</v>
      </c>
      <c r="I26" s="222">
        <v>437.5</v>
      </c>
      <c r="J26" s="121" t="s">
        <v>384</v>
      </c>
      <c r="K26" s="122">
        <f t="shared" si="0"/>
        <v>23362.062500000004</v>
      </c>
      <c r="L26" s="64">
        <f t="shared" si="1"/>
        <v>23766.400000000001</v>
      </c>
    </row>
    <row r="27" spans="1:12" x14ac:dyDescent="0.3">
      <c r="A27" s="154"/>
      <c r="B27" s="154"/>
      <c r="C27" s="155" t="s">
        <v>193</v>
      </c>
      <c r="D27" s="156"/>
      <c r="E27" s="157"/>
      <c r="F27" s="158"/>
      <c r="G27" s="157"/>
      <c r="H27" s="158"/>
      <c r="I27" s="159"/>
      <c r="J27" s="160"/>
      <c r="K27" s="157"/>
      <c r="L27" s="158"/>
    </row>
    <row r="28" spans="1:12" ht="15" thickBot="1" x14ac:dyDescent="0.35">
      <c r="A28" s="61" t="s">
        <v>192</v>
      </c>
      <c r="B28" s="62">
        <v>83762</v>
      </c>
      <c r="C28" s="63" t="s">
        <v>115</v>
      </c>
      <c r="D28" s="120" t="s">
        <v>30</v>
      </c>
      <c r="E28" s="123">
        <v>7.13</v>
      </c>
      <c r="F28" s="124">
        <v>7.13</v>
      </c>
      <c r="G28" s="122">
        <f>E28*(1+BDI!D34)</f>
        <v>9.5541999999999998</v>
      </c>
      <c r="H28" s="64">
        <f>F28*(1+BDI!D35)</f>
        <v>9.1264000000000003</v>
      </c>
      <c r="I28" s="222">
        <v>281.25</v>
      </c>
      <c r="J28" s="121" t="s">
        <v>383</v>
      </c>
      <c r="K28" s="201">
        <f t="shared" si="0"/>
        <v>2687.1187500000001</v>
      </c>
      <c r="L28" s="202">
        <f t="shared" si="1"/>
        <v>2566.8000000000002</v>
      </c>
    </row>
    <row r="29" spans="1:12" s="137" customFormat="1" ht="18.600000000000001" thickBot="1" x14ac:dyDescent="0.4">
      <c r="A29" s="132"/>
      <c r="B29" s="133"/>
      <c r="C29" s="139" t="s">
        <v>116</v>
      </c>
      <c r="D29" s="133"/>
      <c r="E29" s="134"/>
      <c r="F29" s="134"/>
      <c r="G29" s="135"/>
      <c r="H29" s="135"/>
      <c r="I29" s="135"/>
      <c r="J29" s="136"/>
      <c r="K29" s="203">
        <f>SUM(K13:K28)</f>
        <v>269097.87875000009</v>
      </c>
      <c r="L29" s="204">
        <f>SUM(L13:L28)</f>
        <v>290421.36000000004</v>
      </c>
    </row>
    <row r="30" spans="1:12" ht="15" thickBot="1" x14ac:dyDescent="0.35">
      <c r="A30" s="66"/>
      <c r="B30" s="66"/>
      <c r="C30" s="67"/>
      <c r="D30" s="66"/>
      <c r="E30" s="73"/>
      <c r="F30" s="73"/>
      <c r="G30" s="68"/>
      <c r="H30" s="68"/>
      <c r="I30" s="68"/>
      <c r="K30" s="68"/>
      <c r="L30" s="68"/>
    </row>
    <row r="31" spans="1:12" x14ac:dyDescent="0.3">
      <c r="A31" s="58" t="s">
        <v>60</v>
      </c>
      <c r="B31" s="59" t="s">
        <v>59</v>
      </c>
      <c r="C31" s="59" t="s">
        <v>29</v>
      </c>
      <c r="D31" s="117" t="s">
        <v>63</v>
      </c>
      <c r="E31" s="127" t="s">
        <v>65</v>
      </c>
      <c r="F31" s="60"/>
      <c r="G31" s="129" t="s">
        <v>110</v>
      </c>
      <c r="H31" s="60"/>
      <c r="I31" s="138" t="s">
        <v>64</v>
      </c>
      <c r="J31" s="130"/>
      <c r="K31" s="128" t="s">
        <v>158</v>
      </c>
      <c r="L31" s="60"/>
    </row>
    <row r="32" spans="1:12" x14ac:dyDescent="0.3">
      <c r="A32" s="114" t="s">
        <v>13</v>
      </c>
      <c r="B32" s="115"/>
      <c r="C32" s="153" t="s">
        <v>197</v>
      </c>
      <c r="D32" s="118"/>
      <c r="E32" s="114" t="s">
        <v>101</v>
      </c>
      <c r="F32" s="116" t="s">
        <v>102</v>
      </c>
      <c r="G32" s="125" t="s">
        <v>101</v>
      </c>
      <c r="H32" s="126" t="s">
        <v>102</v>
      </c>
      <c r="I32" s="131"/>
      <c r="J32" s="119"/>
      <c r="K32" s="125" t="s">
        <v>101</v>
      </c>
      <c r="L32" s="126" t="s">
        <v>102</v>
      </c>
    </row>
    <row r="33" spans="1:12" x14ac:dyDescent="0.3">
      <c r="A33" s="114"/>
      <c r="B33" s="115"/>
      <c r="C33" s="150" t="s">
        <v>194</v>
      </c>
      <c r="D33" s="118"/>
      <c r="E33" s="114"/>
      <c r="F33" s="116"/>
      <c r="G33" s="125"/>
      <c r="H33" s="126"/>
      <c r="I33" s="131"/>
      <c r="J33" s="119"/>
      <c r="K33" s="125"/>
      <c r="L33" s="126"/>
    </row>
    <row r="34" spans="1:12" x14ac:dyDescent="0.3">
      <c r="A34" s="61" t="s">
        <v>148</v>
      </c>
      <c r="B34" s="62">
        <v>90779</v>
      </c>
      <c r="C34" s="63" t="s">
        <v>128</v>
      </c>
      <c r="D34" s="120" t="s">
        <v>30</v>
      </c>
      <c r="E34" s="122">
        <v>137.38</v>
      </c>
      <c r="F34" s="64">
        <v>158.83000000000001</v>
      </c>
      <c r="G34" s="122">
        <f>E34*(1+BDI!D34)</f>
        <v>184.08920000000001</v>
      </c>
      <c r="H34" s="64">
        <f>F34*(1+BDI!D35)</f>
        <v>203.30240000000003</v>
      </c>
      <c r="I34" s="222">
        <v>875</v>
      </c>
      <c r="J34" s="121" t="s">
        <v>383</v>
      </c>
      <c r="K34" s="122">
        <f>G34*I34</f>
        <v>161078.05000000002</v>
      </c>
      <c r="L34" s="64">
        <f>H34*I34</f>
        <v>177889.60000000003</v>
      </c>
    </row>
    <row r="35" spans="1:12" x14ac:dyDescent="0.3">
      <c r="A35" s="61" t="s">
        <v>145</v>
      </c>
      <c r="B35" s="62">
        <v>88278</v>
      </c>
      <c r="C35" s="63" t="s">
        <v>66</v>
      </c>
      <c r="D35" s="120" t="s">
        <v>30</v>
      </c>
      <c r="E35" s="122">
        <v>15.71</v>
      </c>
      <c r="F35" s="64">
        <v>17.850000000000001</v>
      </c>
      <c r="G35" s="122">
        <f>E35*(1+BDI!D34)</f>
        <v>21.051400000000001</v>
      </c>
      <c r="H35" s="64">
        <f>F35*(1+BDI!D35)</f>
        <v>22.848000000000003</v>
      </c>
      <c r="I35" s="222">
        <v>875</v>
      </c>
      <c r="J35" s="121" t="s">
        <v>383</v>
      </c>
      <c r="K35" s="122">
        <f t="shared" ref="K35:K45" si="6">G35*I35</f>
        <v>18419.975000000002</v>
      </c>
      <c r="L35" s="64">
        <f t="shared" ref="L35:L45" si="7">H35*I35</f>
        <v>19992.000000000004</v>
      </c>
    </row>
    <row r="36" spans="1:12" x14ac:dyDescent="0.3">
      <c r="A36" s="61" t="s">
        <v>146</v>
      </c>
      <c r="B36" s="62">
        <v>88240</v>
      </c>
      <c r="C36" s="63" t="s">
        <v>67</v>
      </c>
      <c r="D36" s="120" t="s">
        <v>30</v>
      </c>
      <c r="E36" s="122">
        <v>11.6</v>
      </c>
      <c r="F36" s="64">
        <v>13.1</v>
      </c>
      <c r="G36" s="122">
        <f>E36*(1+BDI!D34)</f>
        <v>15.544</v>
      </c>
      <c r="H36" s="64">
        <f>F36*(1+BDI!D35)</f>
        <v>16.768000000000001</v>
      </c>
      <c r="I36" s="222">
        <v>875</v>
      </c>
      <c r="J36" s="121" t="s">
        <v>383</v>
      </c>
      <c r="K36" s="122">
        <f t="shared" si="6"/>
        <v>13601</v>
      </c>
      <c r="L36" s="64">
        <f t="shared" si="7"/>
        <v>14672</v>
      </c>
    </row>
    <row r="37" spans="1:12" x14ac:dyDescent="0.3">
      <c r="A37" s="61" t="s">
        <v>147</v>
      </c>
      <c r="B37" s="62">
        <v>88265</v>
      </c>
      <c r="C37" s="63" t="s">
        <v>68</v>
      </c>
      <c r="D37" s="120" t="s">
        <v>30</v>
      </c>
      <c r="E37" s="123">
        <v>19.09</v>
      </c>
      <c r="F37" s="124">
        <v>21.59</v>
      </c>
      <c r="G37" s="122">
        <f>E37*(1+BDI!D34)</f>
        <v>25.5806</v>
      </c>
      <c r="H37" s="64">
        <f>F37*(1+BDI!D35)</f>
        <v>27.635200000000001</v>
      </c>
      <c r="I37" s="222">
        <v>875</v>
      </c>
      <c r="J37" s="121" t="s">
        <v>383</v>
      </c>
      <c r="K37" s="122">
        <f t="shared" si="6"/>
        <v>22383.025000000001</v>
      </c>
      <c r="L37" s="64">
        <f t="shared" si="7"/>
        <v>24180.799999999999</v>
      </c>
    </row>
    <row r="38" spans="1:12" x14ac:dyDescent="0.3">
      <c r="A38" s="61" t="s">
        <v>198</v>
      </c>
      <c r="B38" s="62">
        <v>88279</v>
      </c>
      <c r="C38" s="63" t="s">
        <v>69</v>
      </c>
      <c r="D38" s="120" t="s">
        <v>30</v>
      </c>
      <c r="E38" s="123">
        <v>23.35</v>
      </c>
      <c r="F38" s="124">
        <v>26.52</v>
      </c>
      <c r="G38" s="122">
        <f>E38*(1+BDI!D34)</f>
        <v>31.289000000000005</v>
      </c>
      <c r="H38" s="64">
        <f>F38*(1+BDI!D35)</f>
        <v>33.945599999999999</v>
      </c>
      <c r="I38" s="222">
        <v>875</v>
      </c>
      <c r="J38" s="121" t="s">
        <v>383</v>
      </c>
      <c r="K38" s="122">
        <f t="shared" si="6"/>
        <v>27377.875000000004</v>
      </c>
      <c r="L38" s="64">
        <f t="shared" si="7"/>
        <v>29702.399999999998</v>
      </c>
    </row>
    <row r="39" spans="1:12" x14ac:dyDescent="0.3">
      <c r="A39" s="61" t="s">
        <v>199</v>
      </c>
      <c r="B39" s="62">
        <v>88317</v>
      </c>
      <c r="C39" s="63" t="s">
        <v>104</v>
      </c>
      <c r="D39" s="120" t="s">
        <v>30</v>
      </c>
      <c r="E39" s="123">
        <v>19.57</v>
      </c>
      <c r="F39" s="124">
        <v>22.02</v>
      </c>
      <c r="G39" s="122">
        <f>E39*(1+BDI!D34)</f>
        <v>26.223800000000001</v>
      </c>
      <c r="H39" s="64">
        <f>F39*(1+BDI!D35)</f>
        <v>28.185600000000001</v>
      </c>
      <c r="I39" s="222">
        <v>875</v>
      </c>
      <c r="J39" s="121" t="s">
        <v>383</v>
      </c>
      <c r="K39" s="122">
        <f t="shared" si="6"/>
        <v>22945.825000000001</v>
      </c>
      <c r="L39" s="64">
        <f t="shared" si="7"/>
        <v>24662.400000000001</v>
      </c>
    </row>
    <row r="40" spans="1:12" x14ac:dyDescent="0.3">
      <c r="A40" s="61" t="s">
        <v>200</v>
      </c>
      <c r="B40" s="62">
        <v>88272</v>
      </c>
      <c r="C40" s="63" t="s">
        <v>105</v>
      </c>
      <c r="D40" s="120" t="s">
        <v>30</v>
      </c>
      <c r="E40" s="123">
        <v>19.239999999999998</v>
      </c>
      <c r="F40" s="124">
        <v>21.65</v>
      </c>
      <c r="G40" s="122">
        <f>E40*(1+BDI!D34)</f>
        <v>25.781600000000001</v>
      </c>
      <c r="H40" s="64">
        <f>F40*(1+BDI!D35)</f>
        <v>27.712</v>
      </c>
      <c r="I40" s="222">
        <v>875</v>
      </c>
      <c r="J40" s="121" t="s">
        <v>383</v>
      </c>
      <c r="K40" s="122">
        <f t="shared" si="6"/>
        <v>22558.9</v>
      </c>
      <c r="L40" s="64">
        <f t="shared" si="7"/>
        <v>24248</v>
      </c>
    </row>
    <row r="41" spans="1:12" x14ac:dyDescent="0.3">
      <c r="A41" s="61" t="s">
        <v>201</v>
      </c>
      <c r="B41" s="62">
        <v>88243</v>
      </c>
      <c r="C41" s="63" t="s">
        <v>107</v>
      </c>
      <c r="D41" s="120" t="s">
        <v>30</v>
      </c>
      <c r="E41" s="123">
        <v>15.02</v>
      </c>
      <c r="F41" s="124">
        <v>16.89</v>
      </c>
      <c r="G41" s="122">
        <f>E41*(1+BDI!D34)</f>
        <v>20.126799999999999</v>
      </c>
      <c r="H41" s="64">
        <f>F41*(1+BDI!D35)</f>
        <v>21.619200000000003</v>
      </c>
      <c r="I41" s="222">
        <v>875</v>
      </c>
      <c r="J41" s="121" t="s">
        <v>383</v>
      </c>
      <c r="K41" s="122">
        <f t="shared" si="6"/>
        <v>17610.95</v>
      </c>
      <c r="L41" s="64">
        <f t="shared" si="7"/>
        <v>18916.800000000003</v>
      </c>
    </row>
    <row r="42" spans="1:12" x14ac:dyDescent="0.3">
      <c r="A42" s="61" t="s">
        <v>202</v>
      </c>
      <c r="B42" s="62">
        <v>100309</v>
      </c>
      <c r="C42" s="63" t="s">
        <v>70</v>
      </c>
      <c r="D42" s="120" t="s">
        <v>30</v>
      </c>
      <c r="E42" s="123">
        <v>23.14</v>
      </c>
      <c r="F42" s="124">
        <v>26.54</v>
      </c>
      <c r="G42" s="122">
        <f>E42*(1+BDI!D34)</f>
        <v>31.007600000000004</v>
      </c>
      <c r="H42" s="64">
        <f>F42*(1+BDI!D35)</f>
        <v>33.971199999999996</v>
      </c>
      <c r="I42" s="222">
        <v>875</v>
      </c>
      <c r="J42" s="121" t="s">
        <v>383</v>
      </c>
      <c r="K42" s="122">
        <f t="shared" si="6"/>
        <v>27131.65</v>
      </c>
      <c r="L42" s="64">
        <f t="shared" si="7"/>
        <v>29724.799999999996</v>
      </c>
    </row>
    <row r="43" spans="1:12" x14ac:dyDescent="0.3">
      <c r="A43" s="154"/>
      <c r="B43" s="154"/>
      <c r="C43" s="155" t="s">
        <v>193</v>
      </c>
      <c r="D43" s="156"/>
      <c r="E43" s="157"/>
      <c r="F43" s="158"/>
      <c r="G43" s="157"/>
      <c r="H43" s="158"/>
      <c r="I43" s="159"/>
      <c r="J43" s="160"/>
      <c r="K43" s="157"/>
      <c r="L43" s="158"/>
    </row>
    <row r="44" spans="1:12" x14ac:dyDescent="0.3">
      <c r="A44" s="61" t="s">
        <v>203</v>
      </c>
      <c r="B44" s="62">
        <v>83762</v>
      </c>
      <c r="C44" s="63" t="s">
        <v>115</v>
      </c>
      <c r="D44" s="120" t="s">
        <v>30</v>
      </c>
      <c r="E44" s="123">
        <v>7.13</v>
      </c>
      <c r="F44" s="124">
        <v>7.13</v>
      </c>
      <c r="G44" s="122">
        <f>E44*(1+BDI!D34)</f>
        <v>9.5541999999999998</v>
      </c>
      <c r="H44" s="64">
        <f>F44*(1+BDI!D35)</f>
        <v>9.1264000000000003</v>
      </c>
      <c r="I44" s="222">
        <v>375</v>
      </c>
      <c r="J44" s="121" t="s">
        <v>383</v>
      </c>
      <c r="K44" s="122">
        <f t="shared" si="6"/>
        <v>3582.8249999999998</v>
      </c>
      <c r="L44" s="64">
        <f t="shared" si="7"/>
        <v>3422.4</v>
      </c>
    </row>
    <row r="45" spans="1:12" ht="15" thickBot="1" x14ac:dyDescent="0.35">
      <c r="A45" s="61" t="s">
        <v>204</v>
      </c>
      <c r="B45" s="62">
        <v>89272</v>
      </c>
      <c r="C45" s="63" t="s">
        <v>129</v>
      </c>
      <c r="D45" s="120" t="s">
        <v>30</v>
      </c>
      <c r="E45" s="123">
        <v>208.04</v>
      </c>
      <c r="F45" s="124">
        <v>211.95</v>
      </c>
      <c r="G45" s="122">
        <f>E45*(1+BDI!D34)</f>
        <v>278.77359999999999</v>
      </c>
      <c r="H45" s="64">
        <f>F45*(1+BDI!D35)</f>
        <v>271.29599999999999</v>
      </c>
      <c r="I45" s="224">
        <v>281.25</v>
      </c>
      <c r="J45" s="121" t="s">
        <v>383</v>
      </c>
      <c r="K45" s="122">
        <f t="shared" si="6"/>
        <v>78405.074999999997</v>
      </c>
      <c r="L45" s="64">
        <f t="shared" si="7"/>
        <v>76302</v>
      </c>
    </row>
    <row r="46" spans="1:12" s="137" customFormat="1" ht="18.600000000000001" thickBot="1" x14ac:dyDescent="0.4">
      <c r="A46" s="132"/>
      <c r="B46" s="133"/>
      <c r="C46" s="139" t="s">
        <v>116</v>
      </c>
      <c r="D46" s="133"/>
      <c r="E46" s="134"/>
      <c r="F46" s="134"/>
      <c r="G46" s="135"/>
      <c r="H46" s="135"/>
      <c r="I46" s="223"/>
      <c r="J46" s="136"/>
      <c r="K46" s="203">
        <f>SUM(K34:K45)</f>
        <v>415095.15000000008</v>
      </c>
      <c r="L46" s="204">
        <f>SUM(L34:L45)</f>
        <v>443713.20000000007</v>
      </c>
    </row>
    <row r="47" spans="1:12" ht="15" thickBot="1" x14ac:dyDescent="0.35"/>
    <row r="48" spans="1:12" x14ac:dyDescent="0.3">
      <c r="A48" s="58" t="s">
        <v>60</v>
      </c>
      <c r="B48" s="59" t="s">
        <v>59</v>
      </c>
      <c r="C48" s="59" t="s">
        <v>29</v>
      </c>
      <c r="D48" s="117" t="s">
        <v>63</v>
      </c>
      <c r="E48" s="127" t="s">
        <v>65</v>
      </c>
      <c r="F48" s="60"/>
      <c r="G48" s="129" t="s">
        <v>110</v>
      </c>
      <c r="H48" s="60"/>
      <c r="I48" s="138" t="s">
        <v>64</v>
      </c>
      <c r="J48" s="130"/>
      <c r="K48" s="128" t="s">
        <v>158</v>
      </c>
      <c r="L48" s="60"/>
    </row>
    <row r="49" spans="1:12" x14ac:dyDescent="0.3">
      <c r="A49" s="114" t="s">
        <v>14</v>
      </c>
      <c r="B49" s="115"/>
      <c r="C49" s="153" t="s">
        <v>206</v>
      </c>
      <c r="D49" s="118"/>
      <c r="E49" s="114" t="s">
        <v>101</v>
      </c>
      <c r="F49" s="116" t="s">
        <v>102</v>
      </c>
      <c r="G49" s="125" t="s">
        <v>101</v>
      </c>
      <c r="H49" s="126" t="s">
        <v>102</v>
      </c>
      <c r="I49" s="131"/>
      <c r="J49" s="119"/>
      <c r="K49" s="125" t="s">
        <v>101</v>
      </c>
      <c r="L49" s="126" t="s">
        <v>102</v>
      </c>
    </row>
    <row r="50" spans="1:12" x14ac:dyDescent="0.3">
      <c r="A50" s="114"/>
      <c r="B50" s="115"/>
      <c r="C50" s="150" t="s">
        <v>194</v>
      </c>
      <c r="D50" s="118"/>
      <c r="E50" s="114"/>
      <c r="F50" s="116"/>
      <c r="G50" s="125"/>
      <c r="H50" s="126"/>
      <c r="I50" s="131"/>
      <c r="J50" s="119"/>
      <c r="K50" s="125"/>
      <c r="L50" s="126"/>
    </row>
    <row r="51" spans="1:12" x14ac:dyDescent="0.3">
      <c r="A51" s="61" t="s">
        <v>149</v>
      </c>
      <c r="B51" s="62">
        <v>88266</v>
      </c>
      <c r="C51" s="63" t="s">
        <v>131</v>
      </c>
      <c r="D51" s="120" t="s">
        <v>30</v>
      </c>
      <c r="E51" s="123">
        <v>21.79</v>
      </c>
      <c r="F51" s="124">
        <v>24.71</v>
      </c>
      <c r="G51" s="122">
        <f>E51*(1+BDI!D34)</f>
        <v>29.198599999999999</v>
      </c>
      <c r="H51" s="64">
        <f>F51*(1+BDI!D35)</f>
        <v>31.628800000000002</v>
      </c>
      <c r="I51" s="222">
        <v>875</v>
      </c>
      <c r="J51" s="121" t="s">
        <v>383</v>
      </c>
      <c r="K51" s="122">
        <f>G51*I51</f>
        <v>25548.774999999998</v>
      </c>
      <c r="L51" s="64">
        <f>H51*I51</f>
        <v>27675.200000000001</v>
      </c>
    </row>
    <row r="52" spans="1:12" x14ac:dyDescent="0.3">
      <c r="A52" s="61" t="s">
        <v>213</v>
      </c>
      <c r="B52" s="62">
        <v>88279</v>
      </c>
      <c r="C52" s="63" t="s">
        <v>69</v>
      </c>
      <c r="D52" s="120" t="s">
        <v>30</v>
      </c>
      <c r="E52" s="123">
        <v>23.35</v>
      </c>
      <c r="F52" s="124">
        <v>26.52</v>
      </c>
      <c r="G52" s="122">
        <f>E52*(1+BDI!D34)</f>
        <v>31.289000000000005</v>
      </c>
      <c r="H52" s="64">
        <f>F52*(1+BDI!D35)</f>
        <v>33.945599999999999</v>
      </c>
      <c r="I52" s="222">
        <v>875</v>
      </c>
      <c r="J52" s="121" t="s">
        <v>383</v>
      </c>
      <c r="K52" s="122">
        <f>G52*I52</f>
        <v>27377.875000000004</v>
      </c>
      <c r="L52" s="64">
        <f>H52*I52</f>
        <v>29702.399999999998</v>
      </c>
    </row>
    <row r="53" spans="1:12" x14ac:dyDescent="0.3">
      <c r="A53" s="61" t="s">
        <v>150</v>
      </c>
      <c r="B53" s="62">
        <v>88243</v>
      </c>
      <c r="C53" s="63" t="s">
        <v>107</v>
      </c>
      <c r="D53" s="120" t="s">
        <v>30</v>
      </c>
      <c r="E53" s="123">
        <v>15.02</v>
      </c>
      <c r="F53" s="124">
        <v>16.89</v>
      </c>
      <c r="G53" s="122">
        <f>E53*(1+BDI!D34)</f>
        <v>20.126799999999999</v>
      </c>
      <c r="H53" s="64">
        <f>F53*(1+BDI!D35)</f>
        <v>21.619200000000003</v>
      </c>
      <c r="I53" s="222">
        <v>875</v>
      </c>
      <c r="J53" s="121" t="s">
        <v>383</v>
      </c>
      <c r="K53" s="122">
        <f>G53*I53</f>
        <v>17610.95</v>
      </c>
      <c r="L53" s="64">
        <f>H53*I53</f>
        <v>18916.800000000003</v>
      </c>
    </row>
    <row r="54" spans="1:12" ht="15" thickBot="1" x14ac:dyDescent="0.35">
      <c r="A54" s="61" t="s">
        <v>151</v>
      </c>
      <c r="B54" s="62">
        <v>88265</v>
      </c>
      <c r="C54" s="63" t="s">
        <v>68</v>
      </c>
      <c r="D54" s="120" t="s">
        <v>30</v>
      </c>
      <c r="E54" s="123">
        <v>19.09</v>
      </c>
      <c r="F54" s="124">
        <v>21.59</v>
      </c>
      <c r="G54" s="122">
        <f>E54*(1+BDI!D34)</f>
        <v>25.5806</v>
      </c>
      <c r="H54" s="64">
        <f>F54*(1+BDI!D35)</f>
        <v>27.635200000000001</v>
      </c>
      <c r="I54" s="222">
        <v>350</v>
      </c>
      <c r="J54" s="121" t="s">
        <v>383</v>
      </c>
      <c r="K54" s="122">
        <f>G54*I54</f>
        <v>8953.2100000000009</v>
      </c>
      <c r="L54" s="64">
        <f>H54*I54</f>
        <v>9672.32</v>
      </c>
    </row>
    <row r="55" spans="1:12" s="137" customFormat="1" ht="18.600000000000001" thickBot="1" x14ac:dyDescent="0.4">
      <c r="A55" s="132"/>
      <c r="B55" s="133"/>
      <c r="C55" s="139" t="s">
        <v>116</v>
      </c>
      <c r="D55" s="133"/>
      <c r="E55" s="134"/>
      <c r="F55" s="134"/>
      <c r="G55" s="135"/>
      <c r="H55" s="135"/>
      <c r="I55" s="135"/>
      <c r="J55" s="136"/>
      <c r="K55" s="203">
        <f>SUM(K51:K54)</f>
        <v>79490.810000000012</v>
      </c>
      <c r="L55" s="204">
        <f>SUM(L51:L54)</f>
        <v>85966.720000000001</v>
      </c>
    </row>
    <row r="56" spans="1:12" ht="15" thickBot="1" x14ac:dyDescent="0.35"/>
    <row r="57" spans="1:12" x14ac:dyDescent="0.3">
      <c r="A57" s="58" t="s">
        <v>60</v>
      </c>
      <c r="B57" s="59" t="s">
        <v>59</v>
      </c>
      <c r="C57" s="59" t="s">
        <v>29</v>
      </c>
      <c r="D57" s="117" t="s">
        <v>63</v>
      </c>
      <c r="E57" s="127" t="s">
        <v>65</v>
      </c>
      <c r="F57" s="60"/>
      <c r="G57" s="129" t="s">
        <v>110</v>
      </c>
      <c r="H57" s="60"/>
      <c r="I57" s="138" t="s">
        <v>64</v>
      </c>
      <c r="J57" s="130"/>
      <c r="K57" s="128" t="s">
        <v>158</v>
      </c>
      <c r="L57" s="60"/>
    </row>
    <row r="58" spans="1:12" x14ac:dyDescent="0.3">
      <c r="A58" s="114" t="s">
        <v>15</v>
      </c>
      <c r="B58" s="115"/>
      <c r="C58" s="153" t="s">
        <v>205</v>
      </c>
      <c r="D58" s="118"/>
      <c r="E58" s="114" t="s">
        <v>101</v>
      </c>
      <c r="F58" s="116" t="s">
        <v>102</v>
      </c>
      <c r="G58" s="125" t="s">
        <v>101</v>
      </c>
      <c r="H58" s="126" t="s">
        <v>102</v>
      </c>
      <c r="I58" s="131"/>
      <c r="J58" s="119"/>
      <c r="K58" s="125" t="s">
        <v>101</v>
      </c>
      <c r="L58" s="126" t="s">
        <v>102</v>
      </c>
    </row>
    <row r="59" spans="1:12" x14ac:dyDescent="0.3">
      <c r="A59" s="114"/>
      <c r="B59" s="115"/>
      <c r="C59" s="150" t="s">
        <v>194</v>
      </c>
      <c r="D59" s="118"/>
      <c r="E59" s="114"/>
      <c r="F59" s="116"/>
      <c r="G59" s="125"/>
      <c r="H59" s="126"/>
      <c r="I59" s="131"/>
      <c r="J59" s="119"/>
      <c r="K59" s="125"/>
      <c r="L59" s="126"/>
    </row>
    <row r="60" spans="1:12" x14ac:dyDescent="0.3">
      <c r="A60" s="61" t="s">
        <v>210</v>
      </c>
      <c r="B60" s="62">
        <v>88266</v>
      </c>
      <c r="C60" s="63" t="s">
        <v>153</v>
      </c>
      <c r="D60" s="120" t="s">
        <v>30</v>
      </c>
      <c r="E60" s="123">
        <v>21.79</v>
      </c>
      <c r="F60" s="124">
        <v>24.71</v>
      </c>
      <c r="G60" s="122">
        <f>E60*(1+BDI!D34)</f>
        <v>29.198599999999999</v>
      </c>
      <c r="H60" s="64">
        <f>F60*(1+BDI!D35)</f>
        <v>31.628800000000002</v>
      </c>
      <c r="I60" s="222">
        <v>875</v>
      </c>
      <c r="J60" s="121" t="s">
        <v>383</v>
      </c>
      <c r="K60" s="122">
        <f>G60*I60</f>
        <v>25548.774999999998</v>
      </c>
      <c r="L60" s="64">
        <f>H60*I60</f>
        <v>27675.200000000001</v>
      </c>
    </row>
    <row r="61" spans="1:12" x14ac:dyDescent="0.3">
      <c r="A61" s="61" t="s">
        <v>211</v>
      </c>
      <c r="B61" s="62">
        <v>88255</v>
      </c>
      <c r="C61" s="63" t="s">
        <v>154</v>
      </c>
      <c r="D61" s="120" t="s">
        <v>30</v>
      </c>
      <c r="E61" s="123">
        <v>21.05</v>
      </c>
      <c r="F61" s="124">
        <v>24.14</v>
      </c>
      <c r="G61" s="122">
        <f>E61*(1+BDI!D34)</f>
        <v>28.207000000000004</v>
      </c>
      <c r="H61" s="64">
        <f>F61*(1+BDI!D35)</f>
        <v>30.8992</v>
      </c>
      <c r="I61" s="222">
        <v>875</v>
      </c>
      <c r="J61" s="121" t="s">
        <v>383</v>
      </c>
      <c r="K61" s="122">
        <f>G61*I61</f>
        <v>24681.125000000004</v>
      </c>
      <c r="L61" s="64">
        <f>H61*I61</f>
        <v>27036.799999999999</v>
      </c>
    </row>
    <row r="62" spans="1:12" ht="15" thickBot="1" x14ac:dyDescent="0.35">
      <c r="A62" s="61" t="s">
        <v>212</v>
      </c>
      <c r="B62" s="62">
        <v>90775</v>
      </c>
      <c r="C62" s="63" t="s">
        <v>152</v>
      </c>
      <c r="D62" s="120" t="s">
        <v>30</v>
      </c>
      <c r="E62" s="123">
        <v>16.57</v>
      </c>
      <c r="F62" s="124">
        <v>18.95</v>
      </c>
      <c r="G62" s="122">
        <f>E62*(1+BDI!D34)</f>
        <v>22.203800000000001</v>
      </c>
      <c r="H62" s="64">
        <f>F62*(1+BDI!D35)</f>
        <v>24.256</v>
      </c>
      <c r="I62" s="222">
        <v>875</v>
      </c>
      <c r="J62" s="121" t="s">
        <v>383</v>
      </c>
      <c r="K62" s="122">
        <f>G62*I62</f>
        <v>19428.325000000001</v>
      </c>
      <c r="L62" s="64">
        <f>H62*I62</f>
        <v>21224</v>
      </c>
    </row>
    <row r="63" spans="1:12" s="137" customFormat="1" ht="18.600000000000001" thickBot="1" x14ac:dyDescent="0.4">
      <c r="A63" s="132"/>
      <c r="B63" s="133"/>
      <c r="C63" s="139" t="s">
        <v>116</v>
      </c>
      <c r="D63" s="133"/>
      <c r="E63" s="134"/>
      <c r="F63" s="134"/>
      <c r="G63" s="135"/>
      <c r="H63" s="135"/>
      <c r="I63" s="135"/>
      <c r="J63" s="136"/>
      <c r="K63" s="203">
        <f>SUM(K60:K62)</f>
        <v>69658.225000000006</v>
      </c>
      <c r="L63" s="204">
        <f>SUM(L60:L62)</f>
        <v>75936</v>
      </c>
    </row>
  </sheetData>
  <mergeCells count="2">
    <mergeCell ref="A8:G8"/>
    <mergeCell ref="A6:G6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614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213360</xdr:colOff>
                <xdr:row>1</xdr:row>
                <xdr:rowOff>83820</xdr:rowOff>
              </to>
            </anchor>
          </objectPr>
        </oleObject>
      </mc:Choice>
      <mc:Fallback>
        <oleObject progId="MSPhotoEd.3" shapeId="6147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15"/>
  <sheetViews>
    <sheetView topLeftCell="D13" zoomScale="145" zoomScaleNormal="145" workbookViewId="0">
      <selection activeCell="J15" sqref="J15"/>
    </sheetView>
  </sheetViews>
  <sheetFormatPr defaultRowHeight="14.4" x14ac:dyDescent="0.3"/>
  <cols>
    <col min="1" max="1" width="6.5546875" customWidth="1"/>
    <col min="2" max="2" width="9.5546875" customWidth="1"/>
    <col min="3" max="3" width="53" customWidth="1"/>
    <col min="4" max="4" width="10.109375" customWidth="1"/>
    <col min="5" max="5" width="13.6640625" customWidth="1"/>
    <col min="6" max="6" width="11.6640625" customWidth="1"/>
    <col min="7" max="7" width="13" customWidth="1"/>
    <col min="8" max="8" width="14" customWidth="1"/>
    <col min="9" max="9" width="8.21875" customWidth="1"/>
    <col min="10" max="10" width="20.6640625" customWidth="1"/>
    <col min="11" max="11" width="17.44140625" customWidth="1"/>
    <col min="12" max="12" width="19.88671875" customWidth="1"/>
  </cols>
  <sheetData>
    <row r="1" spans="1:12" x14ac:dyDescent="0.3">
      <c r="C1" s="10" t="s">
        <v>34</v>
      </c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3">
      <c r="C2" s="10" t="s">
        <v>35</v>
      </c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3">
      <c r="C3" s="10" t="s">
        <v>36</v>
      </c>
      <c r="D3" s="10"/>
      <c r="E3" s="10"/>
      <c r="F3" s="10"/>
      <c r="G3" s="10"/>
      <c r="H3" s="10"/>
      <c r="I3" s="10"/>
      <c r="J3" s="10"/>
      <c r="K3" s="10"/>
      <c r="L3" s="10"/>
    </row>
    <row r="5" spans="1:12" ht="15" thickBot="1" x14ac:dyDescent="0.35"/>
    <row r="6" spans="1:12" ht="15" thickBot="1" x14ac:dyDescent="0.35">
      <c r="A6" s="236" t="s">
        <v>99</v>
      </c>
      <c r="B6" s="237"/>
      <c r="C6" s="237"/>
      <c r="D6" s="237"/>
      <c r="E6" s="237"/>
      <c r="F6" s="237"/>
      <c r="G6" s="237"/>
      <c r="H6" s="113"/>
      <c r="I6" s="113"/>
      <c r="J6" s="113"/>
      <c r="K6" s="113"/>
      <c r="L6" s="50"/>
    </row>
    <row r="7" spans="1:12" ht="15" thickBot="1" x14ac:dyDescent="0.35">
      <c r="A7" s="70" t="s">
        <v>100</v>
      </c>
    </row>
    <row r="8" spans="1:12" ht="15" thickBot="1" x14ac:dyDescent="0.35">
      <c r="A8" s="236" t="s">
        <v>159</v>
      </c>
      <c r="B8" s="237"/>
      <c r="C8" s="237"/>
      <c r="D8" s="237"/>
      <c r="E8" s="237"/>
      <c r="F8" s="237"/>
      <c r="G8" s="237"/>
      <c r="H8" s="113"/>
      <c r="I8" s="113"/>
      <c r="J8" s="113"/>
      <c r="K8" s="113"/>
      <c r="L8" s="50"/>
    </row>
    <row r="9" spans="1:12" ht="15" thickBot="1" x14ac:dyDescent="0.35">
      <c r="A9" s="70"/>
      <c r="B9" s="22"/>
    </row>
    <row r="10" spans="1:12" x14ac:dyDescent="0.3">
      <c r="A10" s="58" t="s">
        <v>60</v>
      </c>
      <c r="B10" s="59" t="s">
        <v>59</v>
      </c>
      <c r="C10" s="59" t="s">
        <v>29</v>
      </c>
      <c r="D10" s="117" t="s">
        <v>63</v>
      </c>
      <c r="E10" s="127" t="s">
        <v>65</v>
      </c>
      <c r="F10" s="60"/>
      <c r="G10" s="129" t="s">
        <v>110</v>
      </c>
      <c r="H10" s="60"/>
      <c r="I10" s="138" t="s">
        <v>64</v>
      </c>
      <c r="J10" s="130"/>
      <c r="K10" s="128" t="s">
        <v>158</v>
      </c>
      <c r="L10" s="60"/>
    </row>
    <row r="11" spans="1:12" x14ac:dyDescent="0.3">
      <c r="A11" s="114" t="s">
        <v>165</v>
      </c>
      <c r="B11" s="115"/>
      <c r="C11" s="153" t="s">
        <v>214</v>
      </c>
      <c r="D11" s="118"/>
      <c r="E11" s="114" t="s">
        <v>101</v>
      </c>
      <c r="F11" s="116" t="s">
        <v>102</v>
      </c>
      <c r="G11" s="125" t="s">
        <v>101</v>
      </c>
      <c r="H11" s="126" t="s">
        <v>102</v>
      </c>
      <c r="I11" s="131"/>
      <c r="J11" s="119"/>
      <c r="K11" s="125" t="s">
        <v>101</v>
      </c>
      <c r="L11" s="126" t="s">
        <v>102</v>
      </c>
    </row>
    <row r="12" spans="1:12" x14ac:dyDescent="0.3">
      <c r="A12" s="114"/>
      <c r="B12" s="115"/>
      <c r="C12" s="150" t="s">
        <v>194</v>
      </c>
      <c r="D12" s="118"/>
      <c r="E12" s="114"/>
      <c r="F12" s="116"/>
      <c r="G12" s="125"/>
      <c r="H12" s="126"/>
      <c r="I12" s="131"/>
      <c r="J12" s="119"/>
      <c r="K12" s="125"/>
      <c r="L12" s="126"/>
    </row>
    <row r="13" spans="1:12" x14ac:dyDescent="0.3">
      <c r="A13" s="61" t="s">
        <v>215</v>
      </c>
      <c r="B13" s="62">
        <v>88266</v>
      </c>
      <c r="C13" s="63" t="s">
        <v>153</v>
      </c>
      <c r="D13" s="120" t="s">
        <v>30</v>
      </c>
      <c r="E13" s="123">
        <v>21.79</v>
      </c>
      <c r="F13" s="124">
        <v>24.71</v>
      </c>
      <c r="G13" s="122">
        <f>E13*(1+BDI!D34)</f>
        <v>29.198599999999999</v>
      </c>
      <c r="H13" s="64">
        <f>F13*(1+BDI!D35)</f>
        <v>31.628800000000002</v>
      </c>
      <c r="I13" s="222">
        <v>875</v>
      </c>
      <c r="J13" s="121" t="s">
        <v>383</v>
      </c>
      <c r="K13" s="122">
        <f>G13*I13</f>
        <v>25548.774999999998</v>
      </c>
      <c r="L13" s="64">
        <f>H13*I13</f>
        <v>27675.200000000001</v>
      </c>
    </row>
    <row r="14" spans="1:12" x14ac:dyDescent="0.3">
      <c r="A14" s="61" t="s">
        <v>216</v>
      </c>
      <c r="B14" s="62">
        <v>88255</v>
      </c>
      <c r="C14" s="63" t="s">
        <v>154</v>
      </c>
      <c r="D14" s="120" t="s">
        <v>30</v>
      </c>
      <c r="E14" s="123">
        <v>21.05</v>
      </c>
      <c r="F14" s="124">
        <v>24.14</v>
      </c>
      <c r="G14" s="122">
        <f>E14*(1+BDI!D34)</f>
        <v>28.207000000000004</v>
      </c>
      <c r="H14" s="64">
        <f>F14*(1+BDI!D35)</f>
        <v>30.8992</v>
      </c>
      <c r="I14" s="222">
        <v>875</v>
      </c>
      <c r="J14" s="121" t="s">
        <v>383</v>
      </c>
      <c r="K14" s="122">
        <f>G14*I14</f>
        <v>24681.125000000004</v>
      </c>
      <c r="L14" s="64">
        <f>H14*I14</f>
        <v>27036.799999999999</v>
      </c>
    </row>
    <row r="15" spans="1:12" ht="15" thickBot="1" x14ac:dyDescent="0.35">
      <c r="A15" s="61" t="s">
        <v>217</v>
      </c>
      <c r="B15" s="62">
        <v>90775</v>
      </c>
      <c r="C15" s="63" t="s">
        <v>152</v>
      </c>
      <c r="D15" s="120" t="s">
        <v>30</v>
      </c>
      <c r="E15" s="123">
        <v>16.57</v>
      </c>
      <c r="F15" s="124">
        <v>18.95</v>
      </c>
      <c r="G15" s="122">
        <f>E15*(1+BDI!D34)</f>
        <v>22.203800000000001</v>
      </c>
      <c r="H15" s="64">
        <f>F15*(1+BDI!D35)</f>
        <v>24.256</v>
      </c>
      <c r="I15" s="222">
        <v>875</v>
      </c>
      <c r="J15" s="121" t="s">
        <v>383</v>
      </c>
      <c r="K15" s="122">
        <f>G15*I15</f>
        <v>19428.325000000001</v>
      </c>
      <c r="L15" s="64">
        <f>H15*I15</f>
        <v>21224</v>
      </c>
    </row>
    <row r="16" spans="1:12" s="137" customFormat="1" ht="18.600000000000001" thickBot="1" x14ac:dyDescent="0.4">
      <c r="A16" s="132"/>
      <c r="B16" s="133"/>
      <c r="C16" s="139" t="s">
        <v>116</v>
      </c>
      <c r="D16" s="133"/>
      <c r="E16" s="134"/>
      <c r="F16" s="134"/>
      <c r="G16" s="135"/>
      <c r="H16" s="135"/>
      <c r="I16" s="135"/>
      <c r="J16" s="136"/>
      <c r="K16" s="203">
        <f>SUM(K13:K15)</f>
        <v>69658.225000000006</v>
      </c>
      <c r="L16" s="204">
        <f>SUM(L13:L15)</f>
        <v>75936</v>
      </c>
    </row>
    <row r="17" spans="1:12" ht="15" thickBot="1" x14ac:dyDescent="0.35">
      <c r="A17" s="70"/>
      <c r="B17" s="22"/>
    </row>
    <row r="18" spans="1:12" x14ac:dyDescent="0.3">
      <c r="A18" s="58" t="s">
        <v>60</v>
      </c>
      <c r="B18" s="59" t="s">
        <v>59</v>
      </c>
      <c r="C18" s="59" t="s">
        <v>29</v>
      </c>
      <c r="D18" s="117" t="s">
        <v>63</v>
      </c>
      <c r="E18" s="127" t="s">
        <v>65</v>
      </c>
      <c r="F18" s="60"/>
      <c r="G18" s="129" t="s">
        <v>110</v>
      </c>
      <c r="H18" s="60"/>
      <c r="I18" s="138" t="s">
        <v>64</v>
      </c>
      <c r="J18" s="130"/>
      <c r="K18" s="128" t="s">
        <v>158</v>
      </c>
      <c r="L18" s="60"/>
    </row>
    <row r="19" spans="1:12" x14ac:dyDescent="0.3">
      <c r="A19" s="114" t="s">
        <v>166</v>
      </c>
      <c r="B19" s="115"/>
      <c r="C19" s="153" t="s">
        <v>208</v>
      </c>
      <c r="D19" s="118"/>
      <c r="E19" s="114" t="s">
        <v>101</v>
      </c>
      <c r="F19" s="116" t="s">
        <v>102</v>
      </c>
      <c r="G19" s="125" t="s">
        <v>101</v>
      </c>
      <c r="H19" s="126" t="s">
        <v>102</v>
      </c>
      <c r="I19" s="131"/>
      <c r="J19" s="119"/>
      <c r="K19" s="125" t="s">
        <v>101</v>
      </c>
      <c r="L19" s="126" t="s">
        <v>102</v>
      </c>
    </row>
    <row r="20" spans="1:12" x14ac:dyDescent="0.3">
      <c r="A20" s="114"/>
      <c r="B20" s="115"/>
      <c r="C20" s="150" t="s">
        <v>194</v>
      </c>
      <c r="D20" s="118"/>
      <c r="E20" s="114"/>
      <c r="F20" s="116"/>
      <c r="G20" s="125"/>
      <c r="H20" s="126"/>
      <c r="I20" s="131"/>
      <c r="J20" s="119"/>
      <c r="K20" s="125"/>
      <c r="L20" s="126"/>
    </row>
    <row r="21" spans="1:12" x14ac:dyDescent="0.3">
      <c r="A21" s="143" t="s">
        <v>218</v>
      </c>
      <c r="B21" s="62">
        <v>100302</v>
      </c>
      <c r="C21" s="63" t="s">
        <v>248</v>
      </c>
      <c r="D21" s="120" t="s">
        <v>30</v>
      </c>
      <c r="E21" s="122">
        <v>128.5</v>
      </c>
      <c r="F21" s="64">
        <v>148.56</v>
      </c>
      <c r="G21" s="122">
        <f>E21*(1+BDI!D34)</f>
        <v>172.19</v>
      </c>
      <c r="H21" s="64">
        <f>F21*(1+BDI!D35)</f>
        <v>190.1568</v>
      </c>
      <c r="I21" s="222">
        <v>525</v>
      </c>
      <c r="J21" s="121" t="s">
        <v>383</v>
      </c>
      <c r="K21" s="122">
        <f>G21*I21</f>
        <v>90399.75</v>
      </c>
      <c r="L21" s="64">
        <f>H21*I21</f>
        <v>99832.320000000007</v>
      </c>
    </row>
    <row r="22" spans="1:12" x14ac:dyDescent="0.3">
      <c r="A22" s="143" t="s">
        <v>219</v>
      </c>
      <c r="B22" s="62">
        <v>88278</v>
      </c>
      <c r="C22" s="63" t="s">
        <v>66</v>
      </c>
      <c r="D22" s="120" t="s">
        <v>30</v>
      </c>
      <c r="E22" s="122">
        <v>15.71</v>
      </c>
      <c r="F22" s="64">
        <v>17.850000000000001</v>
      </c>
      <c r="G22" s="122">
        <f>E22*(1+BDI!D34)</f>
        <v>21.051400000000001</v>
      </c>
      <c r="H22" s="64">
        <f>F22*(1+BDI!D35)</f>
        <v>22.848000000000003</v>
      </c>
      <c r="I22" s="222">
        <v>350</v>
      </c>
      <c r="J22" s="121" t="s">
        <v>383</v>
      </c>
      <c r="K22" s="122">
        <f t="shared" ref="K22:K32" si="0">G22*I22</f>
        <v>7367.9900000000007</v>
      </c>
      <c r="L22" s="64">
        <f t="shared" ref="L22:L32" si="1">H22*I22</f>
        <v>7996.8000000000011</v>
      </c>
    </row>
    <row r="23" spans="1:12" x14ac:dyDescent="0.3">
      <c r="A23" s="143" t="s">
        <v>220</v>
      </c>
      <c r="B23" s="62">
        <v>88240</v>
      </c>
      <c r="C23" s="63" t="s">
        <v>67</v>
      </c>
      <c r="D23" s="120" t="s">
        <v>30</v>
      </c>
      <c r="E23" s="122">
        <v>11.6</v>
      </c>
      <c r="F23" s="64">
        <v>13.1</v>
      </c>
      <c r="G23" s="122">
        <f>E23*(1+BDI!D34)</f>
        <v>15.544</v>
      </c>
      <c r="H23" s="64">
        <f>F23*(1+BDI!D35)</f>
        <v>16.768000000000001</v>
      </c>
      <c r="I23" s="222">
        <v>350</v>
      </c>
      <c r="J23" s="121" t="s">
        <v>383</v>
      </c>
      <c r="K23" s="122">
        <f t="shared" si="0"/>
        <v>5440.4000000000005</v>
      </c>
      <c r="L23" s="64">
        <f t="shared" si="1"/>
        <v>5868.8</v>
      </c>
    </row>
    <row r="24" spans="1:12" x14ac:dyDescent="0.3">
      <c r="A24" s="143" t="s">
        <v>221</v>
      </c>
      <c r="B24" s="62">
        <v>88265</v>
      </c>
      <c r="C24" s="63" t="s">
        <v>68</v>
      </c>
      <c r="D24" s="120" t="s">
        <v>30</v>
      </c>
      <c r="E24" s="123">
        <v>19.09</v>
      </c>
      <c r="F24" s="124">
        <v>21.59</v>
      </c>
      <c r="G24" s="122">
        <f>E24*(1+BDI!D34)</f>
        <v>25.5806</v>
      </c>
      <c r="H24" s="64">
        <f>F24*(1+BDI!D35)</f>
        <v>27.635200000000001</v>
      </c>
      <c r="I24" s="222">
        <v>175</v>
      </c>
      <c r="J24" s="121" t="s">
        <v>383</v>
      </c>
      <c r="K24" s="122">
        <f t="shared" si="0"/>
        <v>4476.6050000000005</v>
      </c>
      <c r="L24" s="64">
        <f t="shared" si="1"/>
        <v>4836.16</v>
      </c>
    </row>
    <row r="25" spans="1:12" x14ac:dyDescent="0.3">
      <c r="A25" s="143" t="s">
        <v>222</v>
      </c>
      <c r="B25" s="62">
        <v>88279</v>
      </c>
      <c r="C25" s="63" t="s">
        <v>69</v>
      </c>
      <c r="D25" s="120" t="s">
        <v>30</v>
      </c>
      <c r="E25" s="123">
        <v>23.35</v>
      </c>
      <c r="F25" s="124">
        <v>26.52</v>
      </c>
      <c r="G25" s="122">
        <f>E25*(1+BDI!D34)</f>
        <v>31.289000000000005</v>
      </c>
      <c r="H25" s="64">
        <f>F25*(1+BDI!D35)</f>
        <v>33.945599999999999</v>
      </c>
      <c r="I25" s="222">
        <v>175</v>
      </c>
      <c r="J25" s="121" t="s">
        <v>383</v>
      </c>
      <c r="K25" s="122">
        <f t="shared" si="0"/>
        <v>5475.5750000000007</v>
      </c>
      <c r="L25" s="64">
        <f t="shared" si="1"/>
        <v>5940.48</v>
      </c>
    </row>
    <row r="26" spans="1:12" x14ac:dyDescent="0.3">
      <c r="A26" s="143" t="s">
        <v>223</v>
      </c>
      <c r="B26" s="62">
        <v>88243</v>
      </c>
      <c r="C26" s="63" t="s">
        <v>107</v>
      </c>
      <c r="D26" s="120" t="s">
        <v>30</v>
      </c>
      <c r="E26" s="123">
        <v>15.02</v>
      </c>
      <c r="F26" s="124">
        <v>16.89</v>
      </c>
      <c r="G26" s="122">
        <f>E26*(1+BDI!D34)</f>
        <v>20.126799999999999</v>
      </c>
      <c r="H26" s="64">
        <f>F26*(1+BDI!D35)</f>
        <v>21.619200000000003</v>
      </c>
      <c r="I26" s="222">
        <v>350</v>
      </c>
      <c r="J26" s="121" t="s">
        <v>383</v>
      </c>
      <c r="K26" s="122">
        <f t="shared" si="0"/>
        <v>7044.38</v>
      </c>
      <c r="L26" s="64">
        <f t="shared" si="1"/>
        <v>7566.7200000000012</v>
      </c>
    </row>
    <row r="27" spans="1:12" x14ac:dyDescent="0.3">
      <c r="A27" s="143" t="s">
        <v>224</v>
      </c>
      <c r="B27" s="62">
        <v>88309</v>
      </c>
      <c r="C27" s="63" t="s">
        <v>103</v>
      </c>
      <c r="D27" s="120" t="s">
        <v>30</v>
      </c>
      <c r="E27" s="123">
        <v>18.87</v>
      </c>
      <c r="F27" s="124">
        <v>21.34</v>
      </c>
      <c r="G27" s="122">
        <f>E27*(1+BDI!D34)</f>
        <v>25.285800000000002</v>
      </c>
      <c r="H27" s="64">
        <f>F27*(1+BDI!D35)</f>
        <v>27.315200000000001</v>
      </c>
      <c r="I27" s="222">
        <v>175</v>
      </c>
      <c r="J27" s="121" t="s">
        <v>383</v>
      </c>
      <c r="K27" s="122">
        <f t="shared" si="0"/>
        <v>4425.0150000000003</v>
      </c>
      <c r="L27" s="64">
        <f t="shared" si="1"/>
        <v>4780.16</v>
      </c>
    </row>
    <row r="28" spans="1:12" x14ac:dyDescent="0.3">
      <c r="A28" s="143" t="s">
        <v>225</v>
      </c>
      <c r="B28" s="62">
        <v>88310</v>
      </c>
      <c r="C28" s="63" t="s">
        <v>106</v>
      </c>
      <c r="D28" s="120" t="s">
        <v>30</v>
      </c>
      <c r="E28" s="123">
        <v>19.940000000000001</v>
      </c>
      <c r="F28" s="124">
        <v>22.4</v>
      </c>
      <c r="G28" s="122">
        <f>E28*(1+BDI!D34)</f>
        <v>26.719600000000003</v>
      </c>
      <c r="H28" s="64">
        <f>F28*(1+BDI!D35)</f>
        <v>28.671999999999997</v>
      </c>
      <c r="I28" s="222">
        <v>175</v>
      </c>
      <c r="J28" s="121" t="s">
        <v>383</v>
      </c>
      <c r="K28" s="122">
        <f t="shared" ref="K28" si="2">G28*I28</f>
        <v>4675.93</v>
      </c>
      <c r="L28" s="64">
        <f t="shared" ref="L28" si="3">H28*I28</f>
        <v>5017.5999999999995</v>
      </c>
    </row>
    <row r="29" spans="1:12" x14ac:dyDescent="0.3">
      <c r="A29" s="143" t="s">
        <v>226</v>
      </c>
      <c r="B29" s="62">
        <v>100309</v>
      </c>
      <c r="C29" s="63" t="s">
        <v>70</v>
      </c>
      <c r="D29" s="120" t="s">
        <v>30</v>
      </c>
      <c r="E29" s="123">
        <v>23.14</v>
      </c>
      <c r="F29" s="124">
        <v>26.54</v>
      </c>
      <c r="G29" s="122">
        <f>E29*(1+BDI!D34)</f>
        <v>31.007600000000004</v>
      </c>
      <c r="H29" s="64">
        <f>F29*(1+BDI!D35)</f>
        <v>33.971199999999996</v>
      </c>
      <c r="I29" s="222">
        <v>262.5</v>
      </c>
      <c r="J29" s="121" t="s">
        <v>383</v>
      </c>
      <c r="K29" s="122">
        <f t="shared" si="0"/>
        <v>8139.4950000000008</v>
      </c>
      <c r="L29" s="64">
        <f t="shared" si="1"/>
        <v>8917.4399999999987</v>
      </c>
    </row>
    <row r="30" spans="1:12" ht="18.600000000000001" x14ac:dyDescent="0.35">
      <c r="A30" s="143" t="s">
        <v>227</v>
      </c>
      <c r="B30" s="62">
        <v>100717</v>
      </c>
      <c r="C30" s="63" t="s">
        <v>111</v>
      </c>
      <c r="D30" s="120" t="s">
        <v>112</v>
      </c>
      <c r="E30" s="123">
        <v>6.79</v>
      </c>
      <c r="F30" s="124">
        <v>7.52</v>
      </c>
      <c r="G30" s="122">
        <f>E30*(1+BDI!D34)</f>
        <v>9.0986000000000011</v>
      </c>
      <c r="H30" s="64">
        <f>F30*(1+BDI!D35)</f>
        <v>9.6256000000000004</v>
      </c>
      <c r="I30" s="224">
        <v>175</v>
      </c>
      <c r="J30" s="121" t="s">
        <v>384</v>
      </c>
      <c r="K30" s="122">
        <f t="shared" si="0"/>
        <v>1592.2550000000001</v>
      </c>
      <c r="L30" s="64">
        <f t="shared" si="1"/>
        <v>1684.48</v>
      </c>
    </row>
    <row r="31" spans="1:12" ht="18.600000000000001" x14ac:dyDescent="0.35">
      <c r="A31" s="143" t="s">
        <v>228</v>
      </c>
      <c r="B31" s="62">
        <v>100721</v>
      </c>
      <c r="C31" s="63" t="s">
        <v>113</v>
      </c>
      <c r="D31" s="120" t="s">
        <v>112</v>
      </c>
      <c r="E31" s="123">
        <v>20.3</v>
      </c>
      <c r="F31" s="124">
        <v>21.59</v>
      </c>
      <c r="G31" s="122">
        <f>E31*(1+BDI!D34)</f>
        <v>27.202000000000002</v>
      </c>
      <c r="H31" s="64">
        <f>F31*(1+BDI!D35)</f>
        <v>27.635200000000001</v>
      </c>
      <c r="I31" s="224">
        <v>218.75</v>
      </c>
      <c r="J31" s="121" t="s">
        <v>384</v>
      </c>
      <c r="K31" s="122">
        <f t="shared" si="0"/>
        <v>5950.4375</v>
      </c>
      <c r="L31" s="64">
        <f t="shared" si="1"/>
        <v>6045.2</v>
      </c>
    </row>
    <row r="32" spans="1:12" ht="19.2" thickBot="1" x14ac:dyDescent="0.4">
      <c r="A32" s="143" t="s">
        <v>229</v>
      </c>
      <c r="B32" s="62">
        <v>100757</v>
      </c>
      <c r="C32" s="63" t="s">
        <v>114</v>
      </c>
      <c r="D32" s="120" t="s">
        <v>112</v>
      </c>
      <c r="E32" s="123">
        <v>39.85</v>
      </c>
      <c r="F32" s="124">
        <v>42.44</v>
      </c>
      <c r="G32" s="122">
        <f>E32*(1+BDI!D34)</f>
        <v>53.399000000000008</v>
      </c>
      <c r="H32" s="64">
        <f>F32*(1+BDI!D35)</f>
        <v>54.3232</v>
      </c>
      <c r="I32" s="224">
        <v>218.75</v>
      </c>
      <c r="J32" s="121" t="s">
        <v>384</v>
      </c>
      <c r="K32" s="122">
        <f t="shared" si="0"/>
        <v>11681.031250000002</v>
      </c>
      <c r="L32" s="64">
        <f t="shared" si="1"/>
        <v>11883.2</v>
      </c>
    </row>
    <row r="33" spans="1:12" s="137" customFormat="1" ht="18.600000000000001" thickBot="1" x14ac:dyDescent="0.4">
      <c r="A33" s="132"/>
      <c r="B33" s="133"/>
      <c r="C33" s="139" t="s">
        <v>116</v>
      </c>
      <c r="D33" s="133"/>
      <c r="E33" s="134"/>
      <c r="F33" s="134"/>
      <c r="G33" s="135"/>
      <c r="H33" s="135"/>
      <c r="I33" s="135"/>
      <c r="J33" s="136"/>
      <c r="K33" s="203">
        <f>SUM(K21:K32)</f>
        <v>156668.86374999999</v>
      </c>
      <c r="L33" s="204">
        <f>SUM(L21:L32)</f>
        <v>170369.36000000007</v>
      </c>
    </row>
    <row r="34" spans="1:12" ht="15" thickBot="1" x14ac:dyDescent="0.35">
      <c r="A34" s="66"/>
      <c r="B34" s="66"/>
      <c r="C34" s="67"/>
      <c r="D34" s="66"/>
      <c r="E34" s="73"/>
      <c r="F34" s="73"/>
      <c r="G34" s="68"/>
      <c r="H34" s="68"/>
      <c r="I34" s="68"/>
      <c r="K34" s="68"/>
      <c r="L34" s="68"/>
    </row>
    <row r="35" spans="1:12" x14ac:dyDescent="0.3">
      <c r="A35" s="58" t="s">
        <v>60</v>
      </c>
      <c r="B35" s="59" t="s">
        <v>59</v>
      </c>
      <c r="C35" s="59" t="s">
        <v>29</v>
      </c>
      <c r="D35" s="117" t="s">
        <v>63</v>
      </c>
      <c r="E35" s="127" t="s">
        <v>65</v>
      </c>
      <c r="F35" s="60"/>
      <c r="G35" s="129" t="s">
        <v>110</v>
      </c>
      <c r="H35" s="60"/>
      <c r="I35" s="138" t="s">
        <v>64</v>
      </c>
      <c r="J35" s="130"/>
      <c r="K35" s="128" t="s">
        <v>158</v>
      </c>
      <c r="L35" s="60"/>
    </row>
    <row r="36" spans="1:12" x14ac:dyDescent="0.3">
      <c r="A36" s="114" t="s">
        <v>179</v>
      </c>
      <c r="B36" s="115"/>
      <c r="C36" s="153" t="s">
        <v>209</v>
      </c>
      <c r="D36" s="118"/>
      <c r="E36" s="114" t="s">
        <v>101</v>
      </c>
      <c r="F36" s="116" t="s">
        <v>102</v>
      </c>
      <c r="G36" s="125" t="s">
        <v>101</v>
      </c>
      <c r="H36" s="126" t="s">
        <v>102</v>
      </c>
      <c r="I36" s="131"/>
      <c r="J36" s="119"/>
      <c r="K36" s="125" t="s">
        <v>101</v>
      </c>
      <c r="L36" s="126" t="s">
        <v>102</v>
      </c>
    </row>
    <row r="37" spans="1:12" x14ac:dyDescent="0.3">
      <c r="A37" s="114"/>
      <c r="B37" s="115"/>
      <c r="C37" s="150" t="s">
        <v>194</v>
      </c>
      <c r="D37" s="118"/>
      <c r="E37" s="114"/>
      <c r="F37" s="116"/>
      <c r="G37" s="125"/>
      <c r="H37" s="126"/>
      <c r="I37" s="131"/>
      <c r="J37" s="119"/>
      <c r="K37" s="125"/>
      <c r="L37" s="126"/>
    </row>
    <row r="38" spans="1:12" x14ac:dyDescent="0.3">
      <c r="A38" s="143" t="s">
        <v>231</v>
      </c>
      <c r="B38" s="62">
        <v>100302</v>
      </c>
      <c r="C38" s="63" t="s">
        <v>248</v>
      </c>
      <c r="D38" s="120" t="s">
        <v>30</v>
      </c>
      <c r="E38" s="122">
        <v>128.5</v>
      </c>
      <c r="F38" s="64">
        <v>148.56</v>
      </c>
      <c r="G38" s="122">
        <f>E38*(1+BDI!D34)</f>
        <v>172.19</v>
      </c>
      <c r="H38" s="64">
        <f>F38*(1+BDI!D35)</f>
        <v>190.1568</v>
      </c>
      <c r="I38" s="222">
        <v>700</v>
      </c>
      <c r="J38" s="121" t="s">
        <v>383</v>
      </c>
      <c r="K38" s="122">
        <f>G38*I38</f>
        <v>120533</v>
      </c>
      <c r="L38" s="64">
        <f>H38*I38</f>
        <v>133109.76000000001</v>
      </c>
    </row>
    <row r="39" spans="1:12" x14ac:dyDescent="0.3">
      <c r="A39" s="143" t="s">
        <v>232</v>
      </c>
      <c r="B39" s="62">
        <v>88278</v>
      </c>
      <c r="C39" s="63" t="s">
        <v>66</v>
      </c>
      <c r="D39" s="120" t="s">
        <v>30</v>
      </c>
      <c r="E39" s="122">
        <v>15.71</v>
      </c>
      <c r="F39" s="64">
        <v>17.850000000000001</v>
      </c>
      <c r="G39" s="122">
        <f>E39*(1+BDI!D34)</f>
        <v>21.051400000000001</v>
      </c>
      <c r="H39" s="64">
        <f>F39*(1+BDI!D35)</f>
        <v>22.848000000000003</v>
      </c>
      <c r="I39" s="222">
        <v>525</v>
      </c>
      <c r="J39" s="121" t="s">
        <v>383</v>
      </c>
      <c r="K39" s="122">
        <f t="shared" ref="K39:K48" si="4">G39*I39</f>
        <v>11051.985000000001</v>
      </c>
      <c r="L39" s="64">
        <f t="shared" ref="L39:L48" si="5">H39*I39</f>
        <v>11995.2</v>
      </c>
    </row>
    <row r="40" spans="1:12" x14ac:dyDescent="0.3">
      <c r="A40" s="143" t="s">
        <v>233</v>
      </c>
      <c r="B40" s="62">
        <v>88240</v>
      </c>
      <c r="C40" s="63" t="s">
        <v>67</v>
      </c>
      <c r="D40" s="120" t="s">
        <v>30</v>
      </c>
      <c r="E40" s="122">
        <v>11.6</v>
      </c>
      <c r="F40" s="64">
        <v>13.1</v>
      </c>
      <c r="G40" s="122">
        <f>E40*(1+BDI!D34)</f>
        <v>15.544</v>
      </c>
      <c r="H40" s="64">
        <f>F40*(1+BDI!D35)</f>
        <v>16.768000000000001</v>
      </c>
      <c r="I40" s="222">
        <v>525</v>
      </c>
      <c r="J40" s="121" t="s">
        <v>383</v>
      </c>
      <c r="K40" s="122">
        <f t="shared" si="4"/>
        <v>8160.6</v>
      </c>
      <c r="L40" s="64">
        <f t="shared" si="5"/>
        <v>8803.2000000000007</v>
      </c>
    </row>
    <row r="41" spans="1:12" x14ac:dyDescent="0.3">
      <c r="A41" s="143" t="s">
        <v>234</v>
      </c>
      <c r="B41" s="62">
        <v>88265</v>
      </c>
      <c r="C41" s="63" t="s">
        <v>68</v>
      </c>
      <c r="D41" s="120" t="s">
        <v>30</v>
      </c>
      <c r="E41" s="123">
        <v>19.09</v>
      </c>
      <c r="F41" s="124">
        <v>21.59</v>
      </c>
      <c r="G41" s="122">
        <f>E41*(1+BDI!D34)</f>
        <v>25.5806</v>
      </c>
      <c r="H41" s="64">
        <f>F41*(1+BDI!D35)</f>
        <v>27.635200000000001</v>
      </c>
      <c r="I41" s="222">
        <v>350</v>
      </c>
      <c r="J41" s="121" t="s">
        <v>383</v>
      </c>
      <c r="K41" s="122">
        <f t="shared" si="4"/>
        <v>8953.2100000000009</v>
      </c>
      <c r="L41" s="64">
        <f t="shared" si="5"/>
        <v>9672.32</v>
      </c>
    </row>
    <row r="42" spans="1:12" x14ac:dyDescent="0.3">
      <c r="A42" s="143" t="s">
        <v>235</v>
      </c>
      <c r="B42" s="62">
        <v>88279</v>
      </c>
      <c r="C42" s="63" t="s">
        <v>69</v>
      </c>
      <c r="D42" s="120" t="s">
        <v>30</v>
      </c>
      <c r="E42" s="123">
        <v>23.35</v>
      </c>
      <c r="F42" s="124">
        <v>26.52</v>
      </c>
      <c r="G42" s="122">
        <f>E42*(1+BDI!D34)</f>
        <v>31.289000000000005</v>
      </c>
      <c r="H42" s="64">
        <f>F42*(1+BDI!D35)</f>
        <v>33.945599999999999</v>
      </c>
      <c r="I42" s="222">
        <v>350</v>
      </c>
      <c r="J42" s="121" t="s">
        <v>383</v>
      </c>
      <c r="K42" s="122">
        <f t="shared" si="4"/>
        <v>10951.150000000001</v>
      </c>
      <c r="L42" s="64">
        <f t="shared" si="5"/>
        <v>11880.96</v>
      </c>
    </row>
    <row r="43" spans="1:12" x14ac:dyDescent="0.3">
      <c r="A43" s="143" t="s">
        <v>236</v>
      </c>
      <c r="B43" s="62">
        <v>88243</v>
      </c>
      <c r="C43" s="63" t="s">
        <v>107</v>
      </c>
      <c r="D43" s="120" t="s">
        <v>30</v>
      </c>
      <c r="E43" s="123">
        <v>15.02</v>
      </c>
      <c r="F43" s="124">
        <v>16.89</v>
      </c>
      <c r="G43" s="122">
        <f>E43*(1+BDI!D34)</f>
        <v>20.126799999999999</v>
      </c>
      <c r="H43" s="64">
        <f>F43*(1+BDI!D35)</f>
        <v>21.619200000000003</v>
      </c>
      <c r="I43" s="222">
        <v>525</v>
      </c>
      <c r="J43" s="121" t="s">
        <v>383</v>
      </c>
      <c r="K43" s="122">
        <f t="shared" si="4"/>
        <v>10566.57</v>
      </c>
      <c r="L43" s="64">
        <f t="shared" si="5"/>
        <v>11350.080000000002</v>
      </c>
    </row>
    <row r="44" spans="1:12" x14ac:dyDescent="0.3">
      <c r="A44" s="143" t="s">
        <v>237</v>
      </c>
      <c r="B44" s="62">
        <v>88310</v>
      </c>
      <c r="C44" s="63" t="s">
        <v>106</v>
      </c>
      <c r="D44" s="120" t="s">
        <v>30</v>
      </c>
      <c r="E44" s="123">
        <v>19.940000000000001</v>
      </c>
      <c r="F44" s="124">
        <v>22.4</v>
      </c>
      <c r="G44" s="122">
        <f>E44*(1+BDI!D34)</f>
        <v>26.719600000000003</v>
      </c>
      <c r="H44" s="64">
        <f>F44*(1+BDI!D35)</f>
        <v>28.671999999999997</v>
      </c>
      <c r="I44" s="222">
        <v>175</v>
      </c>
      <c r="J44" s="121" t="s">
        <v>383</v>
      </c>
      <c r="K44" s="122">
        <f t="shared" si="4"/>
        <v>4675.93</v>
      </c>
      <c r="L44" s="64">
        <f t="shared" si="5"/>
        <v>5017.5999999999995</v>
      </c>
    </row>
    <row r="45" spans="1:12" x14ac:dyDescent="0.3">
      <c r="A45" s="143" t="s">
        <v>238</v>
      </c>
      <c r="B45" s="62">
        <v>100309</v>
      </c>
      <c r="C45" s="63" t="s">
        <v>70</v>
      </c>
      <c r="D45" s="120" t="s">
        <v>30</v>
      </c>
      <c r="E45" s="123">
        <v>23.14</v>
      </c>
      <c r="F45" s="124">
        <v>26.54</v>
      </c>
      <c r="G45" s="122">
        <f>E45*(1+BDI!D34)</f>
        <v>31.007600000000004</v>
      </c>
      <c r="H45" s="64">
        <f>F45*(1+BDI!D35)</f>
        <v>33.971199999999996</v>
      </c>
      <c r="I45" s="222">
        <v>350</v>
      </c>
      <c r="J45" s="121" t="s">
        <v>383</v>
      </c>
      <c r="K45" s="122">
        <f t="shared" si="4"/>
        <v>10852.660000000002</v>
      </c>
      <c r="L45" s="64">
        <f t="shared" si="5"/>
        <v>11889.919999999998</v>
      </c>
    </row>
    <row r="46" spans="1:12" ht="18.600000000000001" x14ac:dyDescent="0.35">
      <c r="A46" s="143" t="s">
        <v>239</v>
      </c>
      <c r="B46" s="62">
        <v>100717</v>
      </c>
      <c r="C46" s="63" t="s">
        <v>111</v>
      </c>
      <c r="D46" s="120" t="s">
        <v>112</v>
      </c>
      <c r="E46" s="123">
        <v>6.79</v>
      </c>
      <c r="F46" s="124">
        <v>7.52</v>
      </c>
      <c r="G46" s="122">
        <f>E46*(1+BDI!D34)</f>
        <v>9.0986000000000011</v>
      </c>
      <c r="H46" s="64">
        <f>F46*(1+BDI!D35)</f>
        <v>9.6256000000000004</v>
      </c>
      <c r="I46" s="224">
        <v>175</v>
      </c>
      <c r="J46" s="121" t="s">
        <v>384</v>
      </c>
      <c r="K46" s="122">
        <f t="shared" si="4"/>
        <v>1592.2550000000001</v>
      </c>
      <c r="L46" s="64">
        <f t="shared" si="5"/>
        <v>1684.48</v>
      </c>
    </row>
    <row r="47" spans="1:12" ht="18.600000000000001" x14ac:dyDescent="0.35">
      <c r="A47" s="143" t="s">
        <v>240</v>
      </c>
      <c r="B47" s="62">
        <v>100721</v>
      </c>
      <c r="C47" s="63" t="s">
        <v>113</v>
      </c>
      <c r="D47" s="120" t="s">
        <v>112</v>
      </c>
      <c r="E47" s="123">
        <v>20.3</v>
      </c>
      <c r="F47" s="124">
        <v>21.59</v>
      </c>
      <c r="G47" s="122">
        <f>E47*(1+BDI!D34)</f>
        <v>27.202000000000002</v>
      </c>
      <c r="H47" s="64">
        <f>F47*(1+BDI!D35)</f>
        <v>27.635200000000001</v>
      </c>
      <c r="I47" s="224">
        <v>218.75</v>
      </c>
      <c r="J47" s="121" t="s">
        <v>384</v>
      </c>
      <c r="K47" s="122">
        <f t="shared" si="4"/>
        <v>5950.4375</v>
      </c>
      <c r="L47" s="64">
        <f t="shared" si="5"/>
        <v>6045.2</v>
      </c>
    </row>
    <row r="48" spans="1:12" ht="19.2" thickBot="1" x14ac:dyDescent="0.4">
      <c r="A48" s="143" t="s">
        <v>241</v>
      </c>
      <c r="B48" s="62">
        <v>100757</v>
      </c>
      <c r="C48" s="63" t="s">
        <v>114</v>
      </c>
      <c r="D48" s="120" t="s">
        <v>112</v>
      </c>
      <c r="E48" s="123">
        <v>39.85</v>
      </c>
      <c r="F48" s="124">
        <v>42.44</v>
      </c>
      <c r="G48" s="122">
        <f>E48*(1+BDI!D34)</f>
        <v>53.399000000000008</v>
      </c>
      <c r="H48" s="64">
        <f>F48*(1+BDI!D35)</f>
        <v>54.3232</v>
      </c>
      <c r="I48" s="224">
        <v>218.75</v>
      </c>
      <c r="J48" s="121" t="s">
        <v>384</v>
      </c>
      <c r="K48" s="122">
        <f t="shared" si="4"/>
        <v>11681.031250000002</v>
      </c>
      <c r="L48" s="64">
        <f t="shared" si="5"/>
        <v>11883.2</v>
      </c>
    </row>
    <row r="49" spans="1:12" s="137" customFormat="1" ht="18.600000000000001" thickBot="1" x14ac:dyDescent="0.4">
      <c r="A49" s="132"/>
      <c r="B49" s="133"/>
      <c r="C49" s="139" t="s">
        <v>116</v>
      </c>
      <c r="D49" s="133"/>
      <c r="E49" s="134"/>
      <c r="F49" s="134"/>
      <c r="G49" s="135"/>
      <c r="H49" s="135"/>
      <c r="I49" s="135"/>
      <c r="J49" s="136"/>
      <c r="K49" s="203">
        <f>SUM(K38:K48)</f>
        <v>204968.82874999999</v>
      </c>
      <c r="L49" s="204">
        <f>SUM(L38:L48)</f>
        <v>223331.92000000007</v>
      </c>
    </row>
    <row r="50" spans="1:12" s="137" customFormat="1" ht="18.600000000000001" thickBot="1" x14ac:dyDescent="0.4">
      <c r="A50" s="144"/>
      <c r="B50" s="144"/>
      <c r="C50" s="145"/>
      <c r="D50" s="144"/>
      <c r="E50" s="146"/>
      <c r="F50" s="146"/>
      <c r="G50" s="147"/>
      <c r="H50" s="147"/>
      <c r="I50" s="147"/>
      <c r="J50" s="147"/>
      <c r="K50" s="148"/>
      <c r="L50" s="148"/>
    </row>
    <row r="51" spans="1:12" x14ac:dyDescent="0.3">
      <c r="A51" s="58" t="s">
        <v>60</v>
      </c>
      <c r="B51" s="59" t="s">
        <v>59</v>
      </c>
      <c r="C51" s="59" t="s">
        <v>29</v>
      </c>
      <c r="D51" s="117" t="s">
        <v>63</v>
      </c>
      <c r="E51" s="127" t="s">
        <v>65</v>
      </c>
      <c r="F51" s="60"/>
      <c r="G51" s="129" t="s">
        <v>110</v>
      </c>
      <c r="H51" s="60"/>
      <c r="I51" s="138" t="s">
        <v>64</v>
      </c>
      <c r="J51" s="130"/>
      <c r="K51" s="128" t="s">
        <v>158</v>
      </c>
      <c r="L51" s="60"/>
    </row>
    <row r="52" spans="1:12" x14ac:dyDescent="0.3">
      <c r="A52" s="114" t="s">
        <v>180</v>
      </c>
      <c r="B52" s="115"/>
      <c r="C52" s="153" t="s">
        <v>242</v>
      </c>
      <c r="D52" s="118"/>
      <c r="E52" s="114" t="s">
        <v>101</v>
      </c>
      <c r="F52" s="116" t="s">
        <v>102</v>
      </c>
      <c r="G52" s="125" t="s">
        <v>101</v>
      </c>
      <c r="H52" s="126" t="s">
        <v>102</v>
      </c>
      <c r="I52" s="131"/>
      <c r="J52" s="119"/>
      <c r="K52" s="125" t="s">
        <v>101</v>
      </c>
      <c r="L52" s="126" t="s">
        <v>102</v>
      </c>
    </row>
    <row r="53" spans="1:12" x14ac:dyDescent="0.3">
      <c r="A53" s="114"/>
      <c r="B53" s="115"/>
      <c r="C53" s="150" t="s">
        <v>194</v>
      </c>
      <c r="D53" s="118"/>
      <c r="E53" s="114"/>
      <c r="F53" s="116"/>
      <c r="G53" s="125"/>
      <c r="H53" s="126"/>
      <c r="I53" s="131"/>
      <c r="J53" s="119"/>
      <c r="K53" s="125"/>
      <c r="L53" s="126"/>
    </row>
    <row r="54" spans="1:12" x14ac:dyDescent="0.3">
      <c r="A54" s="143" t="s">
        <v>243</v>
      </c>
      <c r="B54" s="62">
        <v>100302</v>
      </c>
      <c r="C54" s="63" t="s">
        <v>248</v>
      </c>
      <c r="D54" s="120" t="s">
        <v>30</v>
      </c>
      <c r="E54" s="122">
        <v>128.5</v>
      </c>
      <c r="F54" s="64">
        <v>148.56</v>
      </c>
      <c r="G54" s="122">
        <f>E54*(1+BDI!D34)</f>
        <v>172.19</v>
      </c>
      <c r="H54" s="64">
        <f>F54*(1+BDI!D35)</f>
        <v>190.1568</v>
      </c>
      <c r="I54" s="222">
        <v>525</v>
      </c>
      <c r="J54" s="121" t="s">
        <v>383</v>
      </c>
      <c r="K54" s="122">
        <f>G54*I54</f>
        <v>90399.75</v>
      </c>
      <c r="L54" s="64">
        <f>H54*I54</f>
        <v>99832.320000000007</v>
      </c>
    </row>
    <row r="55" spans="1:12" x14ac:dyDescent="0.3">
      <c r="A55" s="143" t="s">
        <v>244</v>
      </c>
      <c r="B55" s="62">
        <v>88279</v>
      </c>
      <c r="C55" s="63" t="s">
        <v>69</v>
      </c>
      <c r="D55" s="120" t="s">
        <v>30</v>
      </c>
      <c r="E55" s="123">
        <v>23.35</v>
      </c>
      <c r="F55" s="124">
        <v>26.52</v>
      </c>
      <c r="G55" s="122">
        <f>E55*(1+BDI!D34)</f>
        <v>31.289000000000005</v>
      </c>
      <c r="H55" s="64">
        <f>F55*(1+BDI!D35)</f>
        <v>33.945599999999999</v>
      </c>
      <c r="I55" s="222">
        <v>525</v>
      </c>
      <c r="J55" s="121" t="s">
        <v>383</v>
      </c>
      <c r="K55" s="122">
        <f t="shared" ref="K55:K56" si="6">G55*I55</f>
        <v>16426.725000000002</v>
      </c>
      <c r="L55" s="64">
        <f t="shared" ref="L55:L56" si="7">H55*I55</f>
        <v>17821.439999999999</v>
      </c>
    </row>
    <row r="56" spans="1:12" x14ac:dyDescent="0.3">
      <c r="A56" s="143" t="s">
        <v>245</v>
      </c>
      <c r="B56" s="62">
        <v>88243</v>
      </c>
      <c r="C56" s="63" t="s">
        <v>107</v>
      </c>
      <c r="D56" s="120" t="s">
        <v>30</v>
      </c>
      <c r="E56" s="123">
        <v>15.02</v>
      </c>
      <c r="F56" s="124">
        <v>16.89</v>
      </c>
      <c r="G56" s="122">
        <f>E56*(1+BDI!D34)</f>
        <v>20.126799999999999</v>
      </c>
      <c r="H56" s="64">
        <f>F56*(1+BDI!D35)</f>
        <v>21.619200000000003</v>
      </c>
      <c r="I56" s="222">
        <v>525</v>
      </c>
      <c r="J56" s="121" t="s">
        <v>383</v>
      </c>
      <c r="K56" s="122">
        <f t="shared" si="6"/>
        <v>10566.57</v>
      </c>
      <c r="L56" s="64">
        <f t="shared" si="7"/>
        <v>11350.080000000002</v>
      </c>
    </row>
    <row r="57" spans="1:12" x14ac:dyDescent="0.3">
      <c r="A57" s="143" t="s">
        <v>246</v>
      </c>
      <c r="B57" s="62">
        <v>88266</v>
      </c>
      <c r="C57" s="63" t="s">
        <v>153</v>
      </c>
      <c r="D57" s="120" t="s">
        <v>30</v>
      </c>
      <c r="E57" s="123">
        <v>21.79</v>
      </c>
      <c r="F57" s="124">
        <v>24.71</v>
      </c>
      <c r="G57" s="122">
        <f>E57*(1+BDI!D34)</f>
        <v>29.198599999999999</v>
      </c>
      <c r="H57" s="64">
        <f>F57*(1+BDI!D35)</f>
        <v>31.628800000000002</v>
      </c>
      <c r="I57" s="222">
        <v>525</v>
      </c>
      <c r="J57" s="121" t="s">
        <v>383</v>
      </c>
      <c r="K57" s="122">
        <f>G57*I57</f>
        <v>15329.264999999999</v>
      </c>
      <c r="L57" s="64">
        <f>H57*I57</f>
        <v>16605.120000000003</v>
      </c>
    </row>
    <row r="58" spans="1:12" ht="15" thickBot="1" x14ac:dyDescent="0.35">
      <c r="A58" s="143" t="s">
        <v>247</v>
      </c>
      <c r="B58" s="62">
        <v>88255</v>
      </c>
      <c r="C58" s="63" t="s">
        <v>154</v>
      </c>
      <c r="D58" s="120" t="s">
        <v>30</v>
      </c>
      <c r="E58" s="123">
        <v>21.05</v>
      </c>
      <c r="F58" s="124">
        <v>24.14</v>
      </c>
      <c r="G58" s="122">
        <f>E58*(1+BDI!D34)</f>
        <v>28.207000000000004</v>
      </c>
      <c r="H58" s="64">
        <f>F58*(1+BDI!D35)</f>
        <v>30.8992</v>
      </c>
      <c r="I58" s="222">
        <v>525</v>
      </c>
      <c r="J58" s="121" t="s">
        <v>383</v>
      </c>
      <c r="K58" s="122">
        <f>G58*I58</f>
        <v>14808.675000000003</v>
      </c>
      <c r="L58" s="64">
        <f>H58*I58</f>
        <v>16222.08</v>
      </c>
    </row>
    <row r="59" spans="1:12" s="137" customFormat="1" ht="18.600000000000001" thickBot="1" x14ac:dyDescent="0.4">
      <c r="A59" s="132"/>
      <c r="B59" s="133"/>
      <c r="C59" s="139" t="s">
        <v>116</v>
      </c>
      <c r="D59" s="133"/>
      <c r="E59" s="134"/>
      <c r="F59" s="134"/>
      <c r="G59" s="135"/>
      <c r="H59" s="135"/>
      <c r="I59" s="135"/>
      <c r="J59" s="136"/>
      <c r="K59" s="203">
        <f>SUM(K54:K58)</f>
        <v>147530.98499999999</v>
      </c>
      <c r="L59" s="204">
        <f>SUM(L54:L58)</f>
        <v>161831.04000000001</v>
      </c>
    </row>
    <row r="60" spans="1:12" s="137" customFormat="1" ht="18.600000000000001" thickBot="1" x14ac:dyDescent="0.4">
      <c r="A60" s="144"/>
      <c r="B60" s="144"/>
      <c r="C60" s="145"/>
      <c r="D60" s="144"/>
      <c r="E60" s="146"/>
      <c r="F60" s="146"/>
      <c r="G60" s="147"/>
      <c r="H60" s="147"/>
      <c r="I60" s="147"/>
      <c r="J60" s="147"/>
      <c r="K60" s="148"/>
      <c r="L60" s="148"/>
    </row>
    <row r="61" spans="1:12" x14ac:dyDescent="0.3">
      <c r="A61" s="58" t="s">
        <v>60</v>
      </c>
      <c r="B61" s="59" t="s">
        <v>59</v>
      </c>
      <c r="C61" s="59" t="s">
        <v>29</v>
      </c>
      <c r="D61" s="117" t="s">
        <v>63</v>
      </c>
      <c r="E61" s="127" t="s">
        <v>65</v>
      </c>
      <c r="F61" s="60"/>
      <c r="G61" s="129" t="s">
        <v>110</v>
      </c>
      <c r="H61" s="60"/>
      <c r="I61" s="138" t="s">
        <v>64</v>
      </c>
      <c r="J61" s="130"/>
      <c r="K61" s="128" t="s">
        <v>158</v>
      </c>
      <c r="L61" s="60"/>
    </row>
    <row r="62" spans="1:12" x14ac:dyDescent="0.3">
      <c r="A62" s="114" t="s">
        <v>181</v>
      </c>
      <c r="B62" s="115"/>
      <c r="C62" s="153" t="s">
        <v>249</v>
      </c>
      <c r="D62" s="118"/>
      <c r="E62" s="114" t="s">
        <v>101</v>
      </c>
      <c r="F62" s="116" t="s">
        <v>102</v>
      </c>
      <c r="G62" s="125" t="s">
        <v>101</v>
      </c>
      <c r="H62" s="126" t="s">
        <v>102</v>
      </c>
      <c r="I62" s="131"/>
      <c r="J62" s="119"/>
      <c r="K62" s="125" t="s">
        <v>101</v>
      </c>
      <c r="L62" s="126" t="s">
        <v>102</v>
      </c>
    </row>
    <row r="63" spans="1:12" x14ac:dyDescent="0.3">
      <c r="A63" s="114"/>
      <c r="B63" s="115"/>
      <c r="C63" s="150" t="s">
        <v>194</v>
      </c>
      <c r="D63" s="118"/>
      <c r="E63" s="114"/>
      <c r="F63" s="116"/>
      <c r="G63" s="125"/>
      <c r="H63" s="126"/>
      <c r="I63" s="131"/>
      <c r="J63" s="119"/>
      <c r="K63" s="125"/>
      <c r="L63" s="126"/>
    </row>
    <row r="64" spans="1:12" x14ac:dyDescent="0.3">
      <c r="A64" s="143" t="s">
        <v>250</v>
      </c>
      <c r="B64" s="62">
        <v>100302</v>
      </c>
      <c r="C64" s="63" t="s">
        <v>248</v>
      </c>
      <c r="D64" s="120" t="s">
        <v>30</v>
      </c>
      <c r="E64" s="122">
        <v>128.5</v>
      </c>
      <c r="F64" s="64">
        <v>148.56</v>
      </c>
      <c r="G64" s="122">
        <f>E64*(1+BDI!D34)</f>
        <v>172.19</v>
      </c>
      <c r="H64" s="64">
        <f>F64*(1+BDI!D35)</f>
        <v>190.1568</v>
      </c>
      <c r="I64" s="222">
        <v>525</v>
      </c>
      <c r="J64" s="121" t="s">
        <v>383</v>
      </c>
      <c r="K64" s="122">
        <f>G64*I64</f>
        <v>90399.75</v>
      </c>
      <c r="L64" s="64">
        <f>H64*I64</f>
        <v>99832.320000000007</v>
      </c>
    </row>
    <row r="65" spans="1:12" x14ac:dyDescent="0.3">
      <c r="A65" s="143" t="s">
        <v>251</v>
      </c>
      <c r="B65" s="62">
        <v>88279</v>
      </c>
      <c r="C65" s="63" t="s">
        <v>69</v>
      </c>
      <c r="D65" s="120" t="s">
        <v>30</v>
      </c>
      <c r="E65" s="123">
        <v>23.35</v>
      </c>
      <c r="F65" s="124">
        <v>26.52</v>
      </c>
      <c r="G65" s="122">
        <f>E65*(1+BDI!D34)</f>
        <v>31.289000000000005</v>
      </c>
      <c r="H65" s="64">
        <f>F65*(1+BDI!D35)</f>
        <v>33.945599999999999</v>
      </c>
      <c r="I65" s="222">
        <v>525</v>
      </c>
      <c r="J65" s="121" t="s">
        <v>383</v>
      </c>
      <c r="K65" s="122">
        <f t="shared" ref="K65:K66" si="8">G65*I65</f>
        <v>16426.725000000002</v>
      </c>
      <c r="L65" s="64">
        <f t="shared" ref="L65:L66" si="9">H65*I65</f>
        <v>17821.439999999999</v>
      </c>
    </row>
    <row r="66" spans="1:12" x14ac:dyDescent="0.3">
      <c r="A66" s="143" t="s">
        <v>252</v>
      </c>
      <c r="B66" s="62">
        <v>88243</v>
      </c>
      <c r="C66" s="63" t="s">
        <v>107</v>
      </c>
      <c r="D66" s="120" t="s">
        <v>30</v>
      </c>
      <c r="E66" s="123">
        <v>15.02</v>
      </c>
      <c r="F66" s="124">
        <v>16.89</v>
      </c>
      <c r="G66" s="122">
        <f>E66*(1+BDI!D34)</f>
        <v>20.126799999999999</v>
      </c>
      <c r="H66" s="64">
        <f>F66*(1+BDI!D35)</f>
        <v>21.619200000000003</v>
      </c>
      <c r="I66" s="222">
        <v>525</v>
      </c>
      <c r="J66" s="121" t="s">
        <v>383</v>
      </c>
      <c r="K66" s="122">
        <f t="shared" si="8"/>
        <v>10566.57</v>
      </c>
      <c r="L66" s="64">
        <f t="shared" si="9"/>
        <v>11350.080000000002</v>
      </c>
    </row>
    <row r="67" spans="1:12" x14ac:dyDescent="0.3">
      <c r="A67" s="143" t="s">
        <v>253</v>
      </c>
      <c r="B67" s="62">
        <v>88266</v>
      </c>
      <c r="C67" s="63" t="s">
        <v>153</v>
      </c>
      <c r="D67" s="120" t="s">
        <v>30</v>
      </c>
      <c r="E67" s="123">
        <v>21.79</v>
      </c>
      <c r="F67" s="124">
        <v>24.71</v>
      </c>
      <c r="G67" s="122">
        <f>E67*(1+BDI!D34)</f>
        <v>29.198599999999999</v>
      </c>
      <c r="H67" s="64">
        <f>F67*(1+BDI!D35)</f>
        <v>31.628800000000002</v>
      </c>
      <c r="I67" s="222">
        <v>525</v>
      </c>
      <c r="J67" s="121" t="s">
        <v>383</v>
      </c>
      <c r="K67" s="122">
        <f>G67*I67</f>
        <v>15329.264999999999</v>
      </c>
      <c r="L67" s="64">
        <f>H67*I67</f>
        <v>16605.120000000003</v>
      </c>
    </row>
    <row r="68" spans="1:12" ht="15" thickBot="1" x14ac:dyDescent="0.35">
      <c r="A68" s="143" t="s">
        <v>254</v>
      </c>
      <c r="B68" s="62">
        <v>88255</v>
      </c>
      <c r="C68" s="63" t="s">
        <v>154</v>
      </c>
      <c r="D68" s="120" t="s">
        <v>30</v>
      </c>
      <c r="E68" s="123">
        <v>21.05</v>
      </c>
      <c r="F68" s="124">
        <v>24.14</v>
      </c>
      <c r="G68" s="122">
        <f>E68*(1+BDI!D34)</f>
        <v>28.207000000000004</v>
      </c>
      <c r="H68" s="64">
        <f>F68*(1+BDI!D35)</f>
        <v>30.8992</v>
      </c>
      <c r="I68" s="222">
        <v>525</v>
      </c>
      <c r="J68" s="121" t="s">
        <v>383</v>
      </c>
      <c r="K68" s="122">
        <f>G68*I68</f>
        <v>14808.675000000003</v>
      </c>
      <c r="L68" s="64">
        <f>H68*I68</f>
        <v>16222.08</v>
      </c>
    </row>
    <row r="69" spans="1:12" s="137" customFormat="1" ht="18.600000000000001" thickBot="1" x14ac:dyDescent="0.4">
      <c r="A69" s="132"/>
      <c r="B69" s="133"/>
      <c r="C69" s="139" t="s">
        <v>116</v>
      </c>
      <c r="D69" s="133"/>
      <c r="E69" s="134"/>
      <c r="F69" s="134"/>
      <c r="G69" s="135"/>
      <c r="H69" s="135"/>
      <c r="I69" s="135"/>
      <c r="J69" s="136"/>
      <c r="K69" s="203">
        <f>SUM(K64:K68)</f>
        <v>147530.98499999999</v>
      </c>
      <c r="L69" s="204">
        <f>SUM(L64:L68)</f>
        <v>161831.04000000001</v>
      </c>
    </row>
    <row r="70" spans="1:12" ht="15" thickBot="1" x14ac:dyDescent="0.35"/>
    <row r="71" spans="1:12" x14ac:dyDescent="0.3">
      <c r="A71" s="58" t="s">
        <v>60</v>
      </c>
      <c r="B71" s="59" t="s">
        <v>59</v>
      </c>
      <c r="C71" s="59" t="s">
        <v>29</v>
      </c>
      <c r="D71" s="117" t="s">
        <v>63</v>
      </c>
      <c r="E71" s="127" t="s">
        <v>65</v>
      </c>
      <c r="F71" s="60"/>
      <c r="G71" s="129" t="s">
        <v>110</v>
      </c>
      <c r="H71" s="60"/>
      <c r="I71" s="138" t="s">
        <v>64</v>
      </c>
      <c r="J71" s="130"/>
      <c r="K71" s="128" t="s">
        <v>158</v>
      </c>
      <c r="L71" s="60"/>
    </row>
    <row r="72" spans="1:12" x14ac:dyDescent="0.3">
      <c r="A72" s="114" t="s">
        <v>182</v>
      </c>
      <c r="B72" s="115"/>
      <c r="C72" s="153" t="s">
        <v>255</v>
      </c>
      <c r="D72" s="118"/>
      <c r="E72" s="114" t="s">
        <v>101</v>
      </c>
      <c r="F72" s="116" t="s">
        <v>102</v>
      </c>
      <c r="G72" s="125" t="s">
        <v>101</v>
      </c>
      <c r="H72" s="126" t="s">
        <v>102</v>
      </c>
      <c r="I72" s="131"/>
      <c r="J72" s="119"/>
      <c r="K72" s="125" t="s">
        <v>101</v>
      </c>
      <c r="L72" s="126" t="s">
        <v>102</v>
      </c>
    </row>
    <row r="73" spans="1:12" x14ac:dyDescent="0.3">
      <c r="A73" s="114"/>
      <c r="B73" s="115"/>
      <c r="C73" s="150" t="s">
        <v>194</v>
      </c>
      <c r="D73" s="118"/>
      <c r="E73" s="114"/>
      <c r="F73" s="116"/>
      <c r="G73" s="125"/>
      <c r="H73" s="126"/>
      <c r="I73" s="131"/>
      <c r="J73" s="119"/>
      <c r="K73" s="125"/>
      <c r="L73" s="126"/>
    </row>
    <row r="74" spans="1:12" x14ac:dyDescent="0.3">
      <c r="A74" s="143" t="s">
        <v>256</v>
      </c>
      <c r="B74" s="62">
        <v>100302</v>
      </c>
      <c r="C74" s="63" t="s">
        <v>248</v>
      </c>
      <c r="D74" s="120" t="s">
        <v>30</v>
      </c>
      <c r="E74" s="122">
        <v>128.5</v>
      </c>
      <c r="F74" s="64">
        <v>148.56</v>
      </c>
      <c r="G74" s="122">
        <f>E74*(1+BDI!D34)</f>
        <v>172.19</v>
      </c>
      <c r="H74" s="64">
        <f>F74*(1+BDI!D35)</f>
        <v>190.1568</v>
      </c>
      <c r="I74" s="222">
        <v>175</v>
      </c>
      <c r="J74" s="121" t="s">
        <v>383</v>
      </c>
      <c r="K74" s="122">
        <f>G74*I74</f>
        <v>30133.25</v>
      </c>
      <c r="L74" s="64">
        <f>H74*I74</f>
        <v>33277.440000000002</v>
      </c>
    </row>
    <row r="75" spans="1:12" x14ac:dyDescent="0.3">
      <c r="A75" s="143" t="s">
        <v>257</v>
      </c>
      <c r="B75" s="62">
        <v>88278</v>
      </c>
      <c r="C75" s="63" t="s">
        <v>66</v>
      </c>
      <c r="D75" s="120" t="s">
        <v>30</v>
      </c>
      <c r="E75" s="122">
        <v>15.71</v>
      </c>
      <c r="F75" s="64">
        <v>17.850000000000001</v>
      </c>
      <c r="G75" s="122">
        <f>E75*(1+BDI!D34)</f>
        <v>21.051400000000001</v>
      </c>
      <c r="H75" s="64">
        <f>F75*(1+BDI!D35)</f>
        <v>22.848000000000003</v>
      </c>
      <c r="I75" s="222">
        <v>175</v>
      </c>
      <c r="J75" s="121" t="s">
        <v>383</v>
      </c>
      <c r="K75" s="122">
        <f t="shared" ref="K75:K77" si="10">G75*I75</f>
        <v>3683.9950000000003</v>
      </c>
      <c r="L75" s="64">
        <f t="shared" ref="L75:L77" si="11">H75*I75</f>
        <v>3998.4000000000005</v>
      </c>
    </row>
    <row r="76" spans="1:12" x14ac:dyDescent="0.3">
      <c r="A76" s="143" t="s">
        <v>258</v>
      </c>
      <c r="B76" s="62">
        <v>88240</v>
      </c>
      <c r="C76" s="63" t="s">
        <v>67</v>
      </c>
      <c r="D76" s="120" t="s">
        <v>30</v>
      </c>
      <c r="E76" s="122">
        <v>11.6</v>
      </c>
      <c r="F76" s="64">
        <v>13.1</v>
      </c>
      <c r="G76" s="122">
        <f>E76*(1+BDI!D34)</f>
        <v>15.544</v>
      </c>
      <c r="H76" s="64">
        <f>F76*(1+BDI!D35)</f>
        <v>16.768000000000001</v>
      </c>
      <c r="I76" s="222">
        <v>175</v>
      </c>
      <c r="J76" s="121" t="s">
        <v>383</v>
      </c>
      <c r="K76" s="122">
        <f t="shared" si="10"/>
        <v>2720.2000000000003</v>
      </c>
      <c r="L76" s="64">
        <f t="shared" si="11"/>
        <v>2934.4</v>
      </c>
    </row>
    <row r="77" spans="1:12" hidden="1" x14ac:dyDescent="0.3">
      <c r="A77" s="143" t="s">
        <v>259</v>
      </c>
      <c r="B77" s="62">
        <v>88243</v>
      </c>
      <c r="C77" s="63" t="s">
        <v>107</v>
      </c>
      <c r="D77" s="120" t="s">
        <v>30</v>
      </c>
      <c r="E77" s="123">
        <v>14.68</v>
      </c>
      <c r="F77" s="124">
        <v>16.510000000000002</v>
      </c>
      <c r="G77" s="122">
        <f>E77*BDI!D72*100</f>
        <v>0</v>
      </c>
      <c r="H77" s="64">
        <f>F77*BDI!D73*100</f>
        <v>0</v>
      </c>
      <c r="I77" s="222">
        <v>175</v>
      </c>
      <c r="J77" s="121" t="s">
        <v>383</v>
      </c>
      <c r="K77" s="122">
        <f t="shared" si="10"/>
        <v>0</v>
      </c>
      <c r="L77" s="64">
        <f t="shared" si="11"/>
        <v>0</v>
      </c>
    </row>
    <row r="78" spans="1:12" x14ac:dyDescent="0.3">
      <c r="A78" s="143" t="s">
        <v>260</v>
      </c>
      <c r="B78" s="62">
        <v>88266</v>
      </c>
      <c r="C78" s="63" t="s">
        <v>153</v>
      </c>
      <c r="D78" s="120" t="s">
        <v>30</v>
      </c>
      <c r="E78" s="123">
        <v>21.79</v>
      </c>
      <c r="F78" s="124">
        <v>24.71</v>
      </c>
      <c r="G78" s="122">
        <f>E78*(1+BDI!D34)</f>
        <v>29.198599999999999</v>
      </c>
      <c r="H78" s="64">
        <f>F78*(1+BDI!D35)</f>
        <v>31.628800000000002</v>
      </c>
      <c r="I78" s="222">
        <v>175</v>
      </c>
      <c r="J78" s="121" t="s">
        <v>383</v>
      </c>
      <c r="K78" s="122">
        <f>G78*I78</f>
        <v>5109.7550000000001</v>
      </c>
      <c r="L78" s="64">
        <f>H78*I78</f>
        <v>5535.04</v>
      </c>
    </row>
    <row r="79" spans="1:12" x14ac:dyDescent="0.3">
      <c r="A79" s="143" t="s">
        <v>259</v>
      </c>
      <c r="B79" s="62">
        <v>88243</v>
      </c>
      <c r="C79" s="63" t="s">
        <v>107</v>
      </c>
      <c r="D79" s="120" t="s">
        <v>30</v>
      </c>
      <c r="E79" s="123">
        <v>15.02</v>
      </c>
      <c r="F79" s="124">
        <v>16.89</v>
      </c>
      <c r="G79" s="122">
        <f>E79*(1+BDI!D34)</f>
        <v>20.126799999999999</v>
      </c>
      <c r="H79" s="64">
        <f>F79*(1+BDI!D35)</f>
        <v>21.619200000000003</v>
      </c>
      <c r="I79" s="222">
        <v>175</v>
      </c>
      <c r="J79" s="121" t="s">
        <v>383</v>
      </c>
      <c r="K79" s="122">
        <f t="shared" ref="K79" si="12">G79*I79</f>
        <v>3522.19</v>
      </c>
      <c r="L79" s="64">
        <f t="shared" ref="L79" si="13">H79*I79</f>
        <v>3783.3600000000006</v>
      </c>
    </row>
    <row r="80" spans="1:12" ht="15" thickBot="1" x14ac:dyDescent="0.35">
      <c r="A80" s="143" t="s">
        <v>224</v>
      </c>
      <c r="B80" s="62">
        <v>88309</v>
      </c>
      <c r="C80" s="63" t="s">
        <v>103</v>
      </c>
      <c r="D80" s="120" t="s">
        <v>30</v>
      </c>
      <c r="E80" s="123">
        <v>18.87</v>
      </c>
      <c r="F80" s="124">
        <v>21.34</v>
      </c>
      <c r="G80" s="122">
        <f>E80*(1+BDI!D34)</f>
        <v>25.285800000000002</v>
      </c>
      <c r="H80" s="64">
        <f>F80*(1+BDI!D35)</f>
        <v>27.315200000000001</v>
      </c>
      <c r="I80" s="222">
        <v>175</v>
      </c>
      <c r="J80" s="121" t="s">
        <v>383</v>
      </c>
      <c r="K80" s="122">
        <f t="shared" ref="K80" si="14">G80*I80</f>
        <v>4425.0150000000003</v>
      </c>
      <c r="L80" s="64">
        <f t="shared" ref="L80" si="15">H80*I80</f>
        <v>4780.16</v>
      </c>
    </row>
    <row r="81" spans="1:12" s="137" customFormat="1" ht="18.600000000000001" thickBot="1" x14ac:dyDescent="0.4">
      <c r="A81" s="132"/>
      <c r="B81" s="133"/>
      <c r="C81" s="139" t="s">
        <v>116</v>
      </c>
      <c r="D81" s="133"/>
      <c r="E81" s="134"/>
      <c r="F81" s="134"/>
      <c r="G81" s="135"/>
      <c r="H81" s="135"/>
      <c r="I81" s="135"/>
      <c r="J81" s="136"/>
      <c r="K81" s="203">
        <f>SUM(K74:K80)</f>
        <v>49594.404999999999</v>
      </c>
      <c r="L81" s="204">
        <f>SUM(L74:L80)</f>
        <v>54308.800000000003</v>
      </c>
    </row>
    <row r="82" spans="1:12" ht="15" thickBot="1" x14ac:dyDescent="0.35"/>
    <row r="83" spans="1:12" x14ac:dyDescent="0.3">
      <c r="A83" s="58" t="s">
        <v>60</v>
      </c>
      <c r="B83" s="59" t="s">
        <v>59</v>
      </c>
      <c r="C83" s="59" t="s">
        <v>29</v>
      </c>
      <c r="D83" s="117" t="s">
        <v>63</v>
      </c>
      <c r="E83" s="127" t="s">
        <v>65</v>
      </c>
      <c r="F83" s="60"/>
      <c r="G83" s="129" t="s">
        <v>110</v>
      </c>
      <c r="H83" s="60"/>
      <c r="I83" s="138" t="s">
        <v>64</v>
      </c>
      <c r="J83" s="130"/>
      <c r="K83" s="128" t="s">
        <v>158</v>
      </c>
      <c r="L83" s="60"/>
    </row>
    <row r="84" spans="1:12" x14ac:dyDescent="0.3">
      <c r="A84" s="114" t="s">
        <v>183</v>
      </c>
      <c r="B84" s="115"/>
      <c r="C84" s="153" t="s">
        <v>262</v>
      </c>
      <c r="D84" s="118"/>
      <c r="E84" s="114" t="s">
        <v>101</v>
      </c>
      <c r="F84" s="116" t="s">
        <v>102</v>
      </c>
      <c r="G84" s="125" t="s">
        <v>101</v>
      </c>
      <c r="H84" s="126" t="s">
        <v>102</v>
      </c>
      <c r="I84" s="131"/>
      <c r="J84" s="119"/>
      <c r="K84" s="125" t="s">
        <v>101</v>
      </c>
      <c r="L84" s="126" t="s">
        <v>102</v>
      </c>
    </row>
    <row r="85" spans="1:12" x14ac:dyDescent="0.3">
      <c r="A85" s="114"/>
      <c r="B85" s="115"/>
      <c r="C85" s="150" t="s">
        <v>194</v>
      </c>
      <c r="D85" s="118"/>
      <c r="E85" s="114"/>
      <c r="F85" s="116"/>
      <c r="G85" s="125"/>
      <c r="H85" s="126"/>
      <c r="I85" s="131"/>
      <c r="J85" s="119"/>
      <c r="K85" s="125"/>
      <c r="L85" s="126"/>
    </row>
    <row r="86" spans="1:12" x14ac:dyDescent="0.3">
      <c r="A86" s="143" t="s">
        <v>264</v>
      </c>
      <c r="B86" s="62">
        <v>100302</v>
      </c>
      <c r="C86" s="63" t="s">
        <v>248</v>
      </c>
      <c r="D86" s="120" t="s">
        <v>30</v>
      </c>
      <c r="E86" s="122">
        <v>128.5</v>
      </c>
      <c r="F86" s="64">
        <v>148.56</v>
      </c>
      <c r="G86" s="122">
        <f>E86*(1+BDI!D34)</f>
        <v>172.19</v>
      </c>
      <c r="H86" s="64">
        <f>F86*(1+BDI!D35)</f>
        <v>190.1568</v>
      </c>
      <c r="I86" s="222">
        <v>87.5</v>
      </c>
      <c r="J86" s="121" t="s">
        <v>383</v>
      </c>
      <c r="K86" s="122">
        <f>G86*I86</f>
        <v>15066.625</v>
      </c>
      <c r="L86" s="64">
        <f>H86*I86</f>
        <v>16638.72</v>
      </c>
    </row>
    <row r="87" spans="1:12" x14ac:dyDescent="0.3">
      <c r="A87" s="143" t="s">
        <v>265</v>
      </c>
      <c r="B87" s="62">
        <v>88243</v>
      </c>
      <c r="C87" s="63" t="s">
        <v>107</v>
      </c>
      <c r="D87" s="120" t="s">
        <v>30</v>
      </c>
      <c r="E87" s="123">
        <v>15.02</v>
      </c>
      <c r="F87" s="124">
        <v>16.89</v>
      </c>
      <c r="G87" s="122">
        <f>E87*(1+BDI!D34)</f>
        <v>20.126799999999999</v>
      </c>
      <c r="H87" s="64">
        <f>F87*(1+BDI!D35)</f>
        <v>21.619200000000003</v>
      </c>
      <c r="I87" s="222">
        <v>87.5</v>
      </c>
      <c r="J87" s="121" t="s">
        <v>383</v>
      </c>
      <c r="K87" s="122">
        <f t="shared" ref="K87" si="16">G87*I87</f>
        <v>1761.095</v>
      </c>
      <c r="L87" s="64">
        <f t="shared" ref="L87" si="17">H87*I87</f>
        <v>1891.6800000000003</v>
      </c>
    </row>
    <row r="88" spans="1:12" x14ac:dyDescent="0.3">
      <c r="A88" s="143" t="s">
        <v>266</v>
      </c>
      <c r="B88" s="62">
        <v>88266</v>
      </c>
      <c r="C88" s="63" t="s">
        <v>153</v>
      </c>
      <c r="D88" s="120" t="s">
        <v>30</v>
      </c>
      <c r="E88" s="123">
        <v>21.79</v>
      </c>
      <c r="F88" s="124">
        <v>24.71</v>
      </c>
      <c r="G88" s="122">
        <f>E88*(1+BDI!D34)</f>
        <v>29.198599999999999</v>
      </c>
      <c r="H88" s="64">
        <f>F88*(1+BDI!D35)</f>
        <v>31.628800000000002</v>
      </c>
      <c r="I88" s="222">
        <v>87.5</v>
      </c>
      <c r="J88" s="121" t="s">
        <v>383</v>
      </c>
      <c r="K88" s="122">
        <f>G88*I88</f>
        <v>2554.8775000000001</v>
      </c>
      <c r="L88" s="64">
        <f>H88*I88</f>
        <v>2767.52</v>
      </c>
    </row>
    <row r="89" spans="1:12" ht="15" thickBot="1" x14ac:dyDescent="0.35">
      <c r="A89" s="143" t="s">
        <v>267</v>
      </c>
      <c r="B89" s="62">
        <v>88255</v>
      </c>
      <c r="C89" s="63" t="s">
        <v>154</v>
      </c>
      <c r="D89" s="120" t="s">
        <v>30</v>
      </c>
      <c r="E89" s="123">
        <v>21.05</v>
      </c>
      <c r="F89" s="124">
        <v>24.14</v>
      </c>
      <c r="G89" s="122">
        <f>E89*(1+BDI!D34)</f>
        <v>28.207000000000004</v>
      </c>
      <c r="H89" s="64">
        <f>F89*(1+BDI!D35)</f>
        <v>30.8992</v>
      </c>
      <c r="I89" s="222">
        <v>87.5</v>
      </c>
      <c r="J89" s="121" t="s">
        <v>383</v>
      </c>
      <c r="K89" s="122">
        <f>G89*I89</f>
        <v>2468.1125000000002</v>
      </c>
      <c r="L89" s="64">
        <f>H89*I89</f>
        <v>2703.68</v>
      </c>
    </row>
    <row r="90" spans="1:12" s="137" customFormat="1" ht="18.600000000000001" thickBot="1" x14ac:dyDescent="0.4">
      <c r="A90" s="132"/>
      <c r="B90" s="133"/>
      <c r="C90" s="139" t="s">
        <v>116</v>
      </c>
      <c r="D90" s="133"/>
      <c r="E90" s="134"/>
      <c r="F90" s="134"/>
      <c r="G90" s="135"/>
      <c r="H90" s="135"/>
      <c r="I90" s="135"/>
      <c r="J90" s="136"/>
      <c r="K90" s="203">
        <f>SUM(K86:K89)</f>
        <v>21850.71</v>
      </c>
      <c r="L90" s="204">
        <f>SUM(L86:L89)</f>
        <v>24001.600000000002</v>
      </c>
    </row>
    <row r="91" spans="1:12" ht="15" thickBot="1" x14ac:dyDescent="0.35"/>
    <row r="92" spans="1:12" x14ac:dyDescent="0.3">
      <c r="A92" s="58" t="s">
        <v>60</v>
      </c>
      <c r="B92" s="59" t="s">
        <v>59</v>
      </c>
      <c r="C92" s="59" t="s">
        <v>29</v>
      </c>
      <c r="D92" s="117" t="s">
        <v>63</v>
      </c>
      <c r="E92" s="127" t="s">
        <v>65</v>
      </c>
      <c r="F92" s="60"/>
      <c r="G92" s="129" t="s">
        <v>110</v>
      </c>
      <c r="H92" s="60"/>
      <c r="I92" s="138" t="s">
        <v>64</v>
      </c>
      <c r="J92" s="130"/>
      <c r="K92" s="128" t="s">
        <v>158</v>
      </c>
      <c r="L92" s="60"/>
    </row>
    <row r="93" spans="1:12" x14ac:dyDescent="0.3">
      <c r="A93" s="114" t="s">
        <v>184</v>
      </c>
      <c r="B93" s="115"/>
      <c r="C93" s="153" t="s">
        <v>263</v>
      </c>
      <c r="D93" s="118"/>
      <c r="E93" s="114" t="s">
        <v>101</v>
      </c>
      <c r="F93" s="116" t="s">
        <v>102</v>
      </c>
      <c r="G93" s="125" t="s">
        <v>101</v>
      </c>
      <c r="H93" s="126" t="s">
        <v>102</v>
      </c>
      <c r="I93" s="131"/>
      <c r="J93" s="119"/>
      <c r="K93" s="125" t="s">
        <v>101</v>
      </c>
      <c r="L93" s="126" t="s">
        <v>102</v>
      </c>
    </row>
    <row r="94" spans="1:12" x14ac:dyDescent="0.3">
      <c r="A94" s="114"/>
      <c r="B94" s="115"/>
      <c r="C94" s="150" t="s">
        <v>194</v>
      </c>
      <c r="D94" s="118"/>
      <c r="E94" s="114"/>
      <c r="F94" s="116"/>
      <c r="G94" s="125"/>
      <c r="H94" s="126"/>
      <c r="I94" s="131"/>
      <c r="J94" s="119"/>
      <c r="K94" s="125"/>
      <c r="L94" s="126"/>
    </row>
    <row r="95" spans="1:12" x14ac:dyDescent="0.3">
      <c r="A95" s="143" t="s">
        <v>268</v>
      </c>
      <c r="B95" s="62">
        <v>100302</v>
      </c>
      <c r="C95" s="63" t="s">
        <v>248</v>
      </c>
      <c r="D95" s="120" t="s">
        <v>30</v>
      </c>
      <c r="E95" s="122">
        <v>128.5</v>
      </c>
      <c r="F95" s="64">
        <v>148.56</v>
      </c>
      <c r="G95" s="122">
        <f>E95*(1+BDI!D34)</f>
        <v>172.19</v>
      </c>
      <c r="H95" s="64">
        <f>F95*(1+BDI!D35)</f>
        <v>190.1568</v>
      </c>
      <c r="I95" s="222">
        <v>175</v>
      </c>
      <c r="J95" s="121" t="s">
        <v>383</v>
      </c>
      <c r="K95" s="122">
        <f>G95*I95</f>
        <v>30133.25</v>
      </c>
      <c r="L95" s="64">
        <f>H95*I95</f>
        <v>33277.440000000002</v>
      </c>
    </row>
    <row r="96" spans="1:12" x14ac:dyDescent="0.3">
      <c r="A96" s="143" t="s">
        <v>269</v>
      </c>
      <c r="B96" s="62">
        <v>88279</v>
      </c>
      <c r="C96" s="63" t="s">
        <v>69</v>
      </c>
      <c r="D96" s="120" t="s">
        <v>30</v>
      </c>
      <c r="E96" s="123">
        <v>23.35</v>
      </c>
      <c r="F96" s="124">
        <v>26.52</v>
      </c>
      <c r="G96" s="122">
        <f>E96*(1+BDI!D34)</f>
        <v>31.289000000000005</v>
      </c>
      <c r="H96" s="64">
        <f>F96*(1+BDI!D35)</f>
        <v>33.945599999999999</v>
      </c>
      <c r="I96" s="222">
        <v>175</v>
      </c>
      <c r="J96" s="121" t="s">
        <v>383</v>
      </c>
      <c r="K96" s="122">
        <f t="shared" ref="K96" si="18">G96*I96</f>
        <v>5475.5750000000007</v>
      </c>
      <c r="L96" s="64">
        <f t="shared" ref="L96" si="19">H96*I96</f>
        <v>5940.48</v>
      </c>
    </row>
    <row r="97" spans="1:12" x14ac:dyDescent="0.3">
      <c r="A97" s="143" t="s">
        <v>270</v>
      </c>
      <c r="B97" s="62">
        <v>88243</v>
      </c>
      <c r="C97" s="63" t="s">
        <v>107</v>
      </c>
      <c r="D97" s="120" t="s">
        <v>30</v>
      </c>
      <c r="E97" s="123">
        <v>15.02</v>
      </c>
      <c r="F97" s="124">
        <v>16.89</v>
      </c>
      <c r="G97" s="122">
        <f>E97*(1+BDI!D34)</f>
        <v>20.126799999999999</v>
      </c>
      <c r="H97" s="64">
        <f>F97*(1+BDI!D35)</f>
        <v>21.619200000000003</v>
      </c>
      <c r="I97" s="222">
        <v>175</v>
      </c>
      <c r="J97" s="121" t="s">
        <v>383</v>
      </c>
      <c r="K97" s="122">
        <f t="shared" ref="K97:K98" si="20">G97*I97</f>
        <v>3522.19</v>
      </c>
      <c r="L97" s="64">
        <f t="shared" ref="L97:L98" si="21">H97*I97</f>
        <v>3783.3600000000006</v>
      </c>
    </row>
    <row r="98" spans="1:12" x14ac:dyDescent="0.3">
      <c r="A98" s="143" t="s">
        <v>271</v>
      </c>
      <c r="B98" s="62">
        <v>88309</v>
      </c>
      <c r="C98" s="63" t="s">
        <v>103</v>
      </c>
      <c r="D98" s="120" t="s">
        <v>30</v>
      </c>
      <c r="E98" s="123">
        <v>18.87</v>
      </c>
      <c r="F98" s="124">
        <v>21.34</v>
      </c>
      <c r="G98" s="122">
        <f>E98*(1+BDI!D34)</f>
        <v>25.285800000000002</v>
      </c>
      <c r="H98" s="64">
        <f>F98*(1+BDI!D35)</f>
        <v>27.315200000000001</v>
      </c>
      <c r="I98" s="222">
        <v>175</v>
      </c>
      <c r="J98" s="121" t="s">
        <v>383</v>
      </c>
      <c r="K98" s="122">
        <f t="shared" si="20"/>
        <v>4425.0150000000003</v>
      </c>
      <c r="L98" s="64">
        <f t="shared" si="21"/>
        <v>4780.16</v>
      </c>
    </row>
    <row r="99" spans="1:12" x14ac:dyDescent="0.3">
      <c r="A99" s="143" t="s">
        <v>272</v>
      </c>
      <c r="B99" s="62">
        <v>88266</v>
      </c>
      <c r="C99" s="63" t="s">
        <v>153</v>
      </c>
      <c r="D99" s="120" t="s">
        <v>30</v>
      </c>
      <c r="E99" s="123">
        <v>21.79</v>
      </c>
      <c r="F99" s="124">
        <v>24.71</v>
      </c>
      <c r="G99" s="122">
        <f>E99*(1+BDI!D34)</f>
        <v>29.198599999999999</v>
      </c>
      <c r="H99" s="64">
        <f>F99*(1+BDI!D35)</f>
        <v>31.628800000000002</v>
      </c>
      <c r="I99" s="222">
        <v>175</v>
      </c>
      <c r="J99" s="121" t="s">
        <v>383</v>
      </c>
      <c r="K99" s="122">
        <f>G99*I99</f>
        <v>5109.7550000000001</v>
      </c>
      <c r="L99" s="64">
        <f>H99*I99</f>
        <v>5535.04</v>
      </c>
    </row>
    <row r="100" spans="1:12" ht="15" thickBot="1" x14ac:dyDescent="0.35">
      <c r="A100" s="143" t="s">
        <v>273</v>
      </c>
      <c r="B100" s="62">
        <v>88255</v>
      </c>
      <c r="C100" s="63" t="s">
        <v>154</v>
      </c>
      <c r="D100" s="120" t="s">
        <v>30</v>
      </c>
      <c r="E100" s="123">
        <v>21.05</v>
      </c>
      <c r="F100" s="124">
        <v>24.14</v>
      </c>
      <c r="G100" s="122">
        <f>E100*(1+BDI!D34)</f>
        <v>28.207000000000004</v>
      </c>
      <c r="H100" s="64">
        <f>F100*(1+BDI!D35)</f>
        <v>30.8992</v>
      </c>
      <c r="I100" s="222">
        <v>175</v>
      </c>
      <c r="J100" s="121" t="s">
        <v>383</v>
      </c>
      <c r="K100" s="122">
        <f>G100*I100</f>
        <v>4936.2250000000004</v>
      </c>
      <c r="L100" s="64">
        <f>H100*I100</f>
        <v>5407.36</v>
      </c>
    </row>
    <row r="101" spans="1:12" s="137" customFormat="1" ht="18.600000000000001" thickBot="1" x14ac:dyDescent="0.4">
      <c r="A101" s="132"/>
      <c r="B101" s="133"/>
      <c r="C101" s="139" t="s">
        <v>116</v>
      </c>
      <c r="D101" s="133"/>
      <c r="E101" s="134"/>
      <c r="F101" s="134"/>
      <c r="G101" s="135"/>
      <c r="H101" s="135"/>
      <c r="I101" s="135"/>
      <c r="J101" s="136"/>
      <c r="K101" s="203">
        <f>SUM(K95:K100)</f>
        <v>53602.009999999995</v>
      </c>
      <c r="L101" s="204">
        <f>SUM(L95:L100)</f>
        <v>58723.840000000004</v>
      </c>
    </row>
    <row r="102" spans="1:12" ht="15" thickBot="1" x14ac:dyDescent="0.35"/>
    <row r="103" spans="1:12" x14ac:dyDescent="0.3">
      <c r="A103" s="58" t="s">
        <v>60</v>
      </c>
      <c r="B103" s="59" t="s">
        <v>59</v>
      </c>
      <c r="C103" s="59" t="s">
        <v>29</v>
      </c>
      <c r="D103" s="117" t="s">
        <v>63</v>
      </c>
      <c r="E103" s="127" t="s">
        <v>65</v>
      </c>
      <c r="F103" s="60"/>
      <c r="G103" s="129" t="s">
        <v>110</v>
      </c>
      <c r="H103" s="60"/>
      <c r="I103" s="138" t="s">
        <v>64</v>
      </c>
      <c r="J103" s="130"/>
      <c r="K103" s="128" t="s">
        <v>158</v>
      </c>
      <c r="L103" s="60"/>
    </row>
    <row r="104" spans="1:12" x14ac:dyDescent="0.3">
      <c r="A104" s="114" t="s">
        <v>185</v>
      </c>
      <c r="B104" s="115"/>
      <c r="C104" s="153" t="s">
        <v>283</v>
      </c>
      <c r="D104" s="118"/>
      <c r="E104" s="114" t="s">
        <v>101</v>
      </c>
      <c r="F104" s="116" t="s">
        <v>102</v>
      </c>
      <c r="G104" s="125" t="s">
        <v>101</v>
      </c>
      <c r="H104" s="126" t="s">
        <v>102</v>
      </c>
      <c r="I104" s="131"/>
      <c r="J104" s="119"/>
      <c r="K104" s="125" t="s">
        <v>101</v>
      </c>
      <c r="L104" s="126" t="s">
        <v>102</v>
      </c>
    </row>
    <row r="105" spans="1:12" x14ac:dyDescent="0.3">
      <c r="A105" s="114"/>
      <c r="B105" s="115"/>
      <c r="C105" s="150" t="s">
        <v>194</v>
      </c>
      <c r="D105" s="118"/>
      <c r="E105" s="114"/>
      <c r="F105" s="116"/>
      <c r="G105" s="125"/>
      <c r="H105" s="126"/>
      <c r="I105" s="131"/>
      <c r="J105" s="119"/>
      <c r="K105" s="125"/>
      <c r="L105" s="126"/>
    </row>
    <row r="106" spans="1:12" x14ac:dyDescent="0.3">
      <c r="A106" s="61" t="s">
        <v>274</v>
      </c>
      <c r="B106" s="62">
        <v>90779</v>
      </c>
      <c r="C106" s="63" t="s">
        <v>61</v>
      </c>
      <c r="D106" s="120" t="s">
        <v>30</v>
      </c>
      <c r="E106" s="122">
        <v>137.38</v>
      </c>
      <c r="F106" s="64">
        <v>158.83000000000001</v>
      </c>
      <c r="G106" s="122">
        <f>E106*(1+BDI!D34)</f>
        <v>184.08920000000001</v>
      </c>
      <c r="H106" s="64">
        <f>F106*(1+BDI!D35)</f>
        <v>203.30240000000003</v>
      </c>
      <c r="I106" s="222">
        <v>350</v>
      </c>
      <c r="J106" s="121" t="s">
        <v>383</v>
      </c>
      <c r="K106" s="122">
        <f>G106*I106</f>
        <v>64431.22</v>
      </c>
      <c r="L106" s="64">
        <f>H106*I106</f>
        <v>71155.840000000011</v>
      </c>
    </row>
    <row r="107" spans="1:12" x14ac:dyDescent="0.3">
      <c r="A107" s="61" t="s">
        <v>275</v>
      </c>
      <c r="B107" s="62">
        <v>88278</v>
      </c>
      <c r="C107" s="63" t="s">
        <v>66</v>
      </c>
      <c r="D107" s="120" t="s">
        <v>30</v>
      </c>
      <c r="E107" s="122">
        <v>15.71</v>
      </c>
      <c r="F107" s="64">
        <v>17.850000000000001</v>
      </c>
      <c r="G107" s="122">
        <f>E107*(1+BDI!D34)</f>
        <v>21.051400000000001</v>
      </c>
      <c r="H107" s="64">
        <f>F107*(1+BDI!D35)</f>
        <v>22.848000000000003</v>
      </c>
      <c r="I107" s="222">
        <v>350</v>
      </c>
      <c r="J107" s="121" t="s">
        <v>383</v>
      </c>
      <c r="K107" s="122">
        <f t="shared" ref="K107:K109" si="22">G107*I107</f>
        <v>7367.9900000000007</v>
      </c>
      <c r="L107" s="64">
        <f t="shared" ref="L107:L109" si="23">H107*I107</f>
        <v>7996.8000000000011</v>
      </c>
    </row>
    <row r="108" spans="1:12" x14ac:dyDescent="0.3">
      <c r="A108" s="61" t="s">
        <v>276</v>
      </c>
      <c r="B108" s="62">
        <v>88240</v>
      </c>
      <c r="C108" s="63" t="s">
        <v>67</v>
      </c>
      <c r="D108" s="120" t="s">
        <v>30</v>
      </c>
      <c r="E108" s="122">
        <v>11.6</v>
      </c>
      <c r="F108" s="64">
        <v>13.1</v>
      </c>
      <c r="G108" s="122">
        <f>E108*(1+BDI!D34)</f>
        <v>15.544</v>
      </c>
      <c r="H108" s="64">
        <f>F108*(1+BDI!D35)</f>
        <v>16.768000000000001</v>
      </c>
      <c r="I108" s="222">
        <v>262.5</v>
      </c>
      <c r="J108" s="121" t="s">
        <v>383</v>
      </c>
      <c r="K108" s="122">
        <f t="shared" si="22"/>
        <v>4080.3</v>
      </c>
      <c r="L108" s="64">
        <f t="shared" si="23"/>
        <v>4401.6000000000004</v>
      </c>
    </row>
    <row r="109" spans="1:12" x14ac:dyDescent="0.3">
      <c r="A109" s="61" t="s">
        <v>277</v>
      </c>
      <c r="B109" s="62">
        <v>88265</v>
      </c>
      <c r="C109" s="63" t="s">
        <v>68</v>
      </c>
      <c r="D109" s="120" t="s">
        <v>30</v>
      </c>
      <c r="E109" s="123">
        <v>19.09</v>
      </c>
      <c r="F109" s="124">
        <v>21.59</v>
      </c>
      <c r="G109" s="122">
        <f>E109*(1+BDI!D34)</f>
        <v>25.5806</v>
      </c>
      <c r="H109" s="64">
        <f>F109*(1+BDI!D35)</f>
        <v>27.635200000000001</v>
      </c>
      <c r="I109" s="222">
        <v>350</v>
      </c>
      <c r="J109" s="121" t="s">
        <v>383</v>
      </c>
      <c r="K109" s="122">
        <f t="shared" si="22"/>
        <v>8953.2100000000009</v>
      </c>
      <c r="L109" s="64">
        <f t="shared" si="23"/>
        <v>9672.32</v>
      </c>
    </row>
    <row r="110" spans="1:12" x14ac:dyDescent="0.3">
      <c r="A110" s="61" t="s">
        <v>278</v>
      </c>
      <c r="B110" s="62">
        <v>100302</v>
      </c>
      <c r="C110" s="63" t="s">
        <v>248</v>
      </c>
      <c r="D110" s="120" t="s">
        <v>30</v>
      </c>
      <c r="E110" s="122">
        <v>128.5</v>
      </c>
      <c r="F110" s="64">
        <v>148.56</v>
      </c>
      <c r="G110" s="122">
        <f>E110*(1+BDI!D34)</f>
        <v>172.19</v>
      </c>
      <c r="H110" s="64">
        <f>F110*(1+BDI!D35)</f>
        <v>190.1568</v>
      </c>
      <c r="I110" s="222">
        <v>350</v>
      </c>
      <c r="J110" s="121" t="s">
        <v>383</v>
      </c>
      <c r="K110" s="122">
        <f>G110*I110</f>
        <v>60266.5</v>
      </c>
      <c r="L110" s="64">
        <f>H110*I110</f>
        <v>66554.880000000005</v>
      </c>
    </row>
    <row r="111" spans="1:12" x14ac:dyDescent="0.3">
      <c r="A111" s="61" t="s">
        <v>279</v>
      </c>
      <c r="B111" s="62">
        <v>88279</v>
      </c>
      <c r="C111" s="63" t="s">
        <v>69</v>
      </c>
      <c r="D111" s="120" t="s">
        <v>30</v>
      </c>
      <c r="E111" s="123">
        <v>23.35</v>
      </c>
      <c r="F111" s="124">
        <v>26.52</v>
      </c>
      <c r="G111" s="122">
        <f>E111*(1+BDI!D34)</f>
        <v>31.289000000000005</v>
      </c>
      <c r="H111" s="64">
        <f>F111*(1+BDI!D35)</f>
        <v>33.945599999999999</v>
      </c>
      <c r="I111" s="222">
        <v>350</v>
      </c>
      <c r="J111" s="121" t="s">
        <v>383</v>
      </c>
      <c r="K111" s="122">
        <f t="shared" ref="K111:K112" si="24">G111*I111</f>
        <v>10951.150000000001</v>
      </c>
      <c r="L111" s="64">
        <f t="shared" ref="L111:L112" si="25">H111*I111</f>
        <v>11880.96</v>
      </c>
    </row>
    <row r="112" spans="1:12" x14ac:dyDescent="0.3">
      <c r="A112" s="61" t="s">
        <v>280</v>
      </c>
      <c r="B112" s="62">
        <v>88243</v>
      </c>
      <c r="C112" s="63" t="s">
        <v>107</v>
      </c>
      <c r="D112" s="120" t="s">
        <v>30</v>
      </c>
      <c r="E112" s="123">
        <v>15.02</v>
      </c>
      <c r="F112" s="124">
        <v>16.89</v>
      </c>
      <c r="G112" s="122">
        <f>E112*(1+BDI!D34)</f>
        <v>20.126799999999999</v>
      </c>
      <c r="H112" s="64">
        <f>F112*(1+BDI!D35)</f>
        <v>21.619200000000003</v>
      </c>
      <c r="I112" s="222">
        <v>350</v>
      </c>
      <c r="J112" s="121" t="s">
        <v>383</v>
      </c>
      <c r="K112" s="122">
        <f t="shared" si="24"/>
        <v>7044.38</v>
      </c>
      <c r="L112" s="64">
        <f t="shared" si="25"/>
        <v>7566.7200000000012</v>
      </c>
    </row>
    <row r="113" spans="1:12" x14ac:dyDescent="0.3">
      <c r="A113" s="61" t="s">
        <v>281</v>
      </c>
      <c r="B113" s="62">
        <v>88266</v>
      </c>
      <c r="C113" s="63" t="s">
        <v>153</v>
      </c>
      <c r="D113" s="120" t="s">
        <v>30</v>
      </c>
      <c r="E113" s="123">
        <v>21.79</v>
      </c>
      <c r="F113" s="124">
        <v>24.71</v>
      </c>
      <c r="G113" s="122">
        <f>E113*(1+BDI!D34)</f>
        <v>29.198599999999999</v>
      </c>
      <c r="H113" s="64">
        <f>F113*(1+BDI!D35)</f>
        <v>31.628800000000002</v>
      </c>
      <c r="I113" s="222">
        <v>350</v>
      </c>
      <c r="J113" s="121" t="s">
        <v>383</v>
      </c>
      <c r="K113" s="122">
        <f>G113*I113</f>
        <v>10219.51</v>
      </c>
      <c r="L113" s="64">
        <f>H113*I113</f>
        <v>11070.08</v>
      </c>
    </row>
    <row r="114" spans="1:12" ht="15" thickBot="1" x14ac:dyDescent="0.35">
      <c r="A114" s="61" t="s">
        <v>282</v>
      </c>
      <c r="B114" s="62">
        <v>88255</v>
      </c>
      <c r="C114" s="63" t="s">
        <v>154</v>
      </c>
      <c r="D114" s="120" t="s">
        <v>30</v>
      </c>
      <c r="E114" s="123">
        <v>21.05</v>
      </c>
      <c r="F114" s="124">
        <v>24.14</v>
      </c>
      <c r="G114" s="122">
        <f>E114*(1+BDI!D34)</f>
        <v>28.207000000000004</v>
      </c>
      <c r="H114" s="64">
        <f>F114*(1+BDI!D35)</f>
        <v>30.8992</v>
      </c>
      <c r="I114" s="222">
        <v>350</v>
      </c>
      <c r="J114" s="121" t="s">
        <v>383</v>
      </c>
      <c r="K114" s="122">
        <f>G114*I114</f>
        <v>9872.4500000000007</v>
      </c>
      <c r="L114" s="64">
        <f>H114*I114</f>
        <v>10814.72</v>
      </c>
    </row>
    <row r="115" spans="1:12" s="137" customFormat="1" ht="18.600000000000001" thickBot="1" x14ac:dyDescent="0.4">
      <c r="A115" s="132"/>
      <c r="B115" s="133"/>
      <c r="C115" s="139" t="s">
        <v>116</v>
      </c>
      <c r="D115" s="133"/>
      <c r="E115" s="134"/>
      <c r="F115" s="134"/>
      <c r="G115" s="135"/>
      <c r="H115" s="135"/>
      <c r="I115" s="135"/>
      <c r="J115" s="136"/>
      <c r="K115" s="203">
        <f>SUM(K109:K114)</f>
        <v>107307.20000000001</v>
      </c>
      <c r="L115" s="204">
        <f>SUM(L106:L114)</f>
        <v>201113.92</v>
      </c>
    </row>
  </sheetData>
  <mergeCells count="2">
    <mergeCell ref="A6:G6"/>
    <mergeCell ref="A8:G8"/>
  </mergeCells>
  <pageMargins left="0.51181102362204722" right="0.51181102362204722" top="0.78740157480314965" bottom="0.78740157480314965" header="0.31496062992125984" footer="0.31496062992125984"/>
  <pageSetup paperSize="9" scale="42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433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60960</xdr:colOff>
                <xdr:row>1</xdr:row>
                <xdr:rowOff>45720</xdr:rowOff>
              </to>
            </anchor>
          </objectPr>
        </oleObject>
      </mc:Choice>
      <mc:Fallback>
        <oleObject progId="MSPhotoEd.3" shapeId="1433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topLeftCell="A9" zoomScale="85" zoomScaleNormal="85" workbookViewId="0">
      <selection activeCell="K11" sqref="K11"/>
    </sheetView>
  </sheetViews>
  <sheetFormatPr defaultRowHeight="14.4" x14ac:dyDescent="0.3"/>
  <cols>
    <col min="1" max="1" width="6.109375" customWidth="1"/>
    <col min="2" max="2" width="73.6640625" customWidth="1"/>
    <col min="3" max="3" width="15" customWidth="1"/>
    <col min="4" max="4" width="23.5546875" customWidth="1"/>
    <col min="5" max="5" width="14" customWidth="1"/>
    <col min="6" max="6" width="28.33203125" style="183" customWidth="1"/>
    <col min="7" max="7" width="14.5546875" customWidth="1"/>
    <col min="8" max="8" width="15.33203125" customWidth="1"/>
    <col min="9" max="9" width="17.33203125" customWidth="1"/>
    <col min="10" max="10" width="15.5546875" customWidth="1"/>
    <col min="11" max="11" width="22.6640625" customWidth="1"/>
    <col min="12" max="12" width="22.88671875" customWidth="1"/>
    <col min="14" max="14" width="12.6640625" bestFit="1" customWidth="1"/>
    <col min="15" max="15" width="14.44140625" bestFit="1" customWidth="1"/>
    <col min="17" max="17" width="15.44140625" customWidth="1"/>
  </cols>
  <sheetData>
    <row r="1" spans="1:17" x14ac:dyDescent="0.3">
      <c r="D1" s="10" t="s">
        <v>40</v>
      </c>
      <c r="E1" s="10"/>
      <c r="F1" s="182"/>
      <c r="G1" s="10"/>
      <c r="H1" s="10"/>
      <c r="I1" s="10"/>
      <c r="J1" s="10"/>
      <c r="K1" s="10"/>
      <c r="L1" s="10"/>
    </row>
    <row r="2" spans="1:17" x14ac:dyDescent="0.3">
      <c r="D2" s="10" t="s">
        <v>41</v>
      </c>
      <c r="E2" s="10"/>
      <c r="F2" s="182"/>
      <c r="G2" s="10"/>
      <c r="H2" s="10"/>
      <c r="I2" s="10"/>
      <c r="J2" s="10"/>
      <c r="K2" s="10"/>
      <c r="L2" s="10"/>
    </row>
    <row r="3" spans="1:17" x14ac:dyDescent="0.3">
      <c r="D3" s="10" t="s">
        <v>42</v>
      </c>
      <c r="E3" s="10"/>
      <c r="F3" s="182"/>
      <c r="G3" s="10"/>
      <c r="H3" s="10"/>
      <c r="I3" s="10"/>
      <c r="J3" s="10"/>
      <c r="K3" s="10"/>
      <c r="L3" s="10"/>
    </row>
    <row r="6" spans="1:17" ht="15" thickBot="1" x14ac:dyDescent="0.35"/>
    <row r="7" spans="1:17" ht="15" thickBot="1" x14ac:dyDescent="0.35">
      <c r="A7" s="236" t="s">
        <v>125</v>
      </c>
      <c r="B7" s="237"/>
      <c r="C7" s="237"/>
      <c r="D7" s="237"/>
      <c r="E7" s="237"/>
      <c r="F7" s="237"/>
      <c r="G7" s="237"/>
      <c r="H7" s="237"/>
      <c r="I7" s="237"/>
      <c r="J7" s="237"/>
      <c r="K7" s="74"/>
      <c r="L7" s="50"/>
    </row>
    <row r="8" spans="1:17" x14ac:dyDescent="0.3">
      <c r="A8" s="29"/>
      <c r="B8" s="29"/>
      <c r="C8" s="29"/>
      <c r="D8" s="36"/>
      <c r="E8" s="36"/>
      <c r="F8" s="36"/>
      <c r="G8" s="36"/>
      <c r="H8" s="36"/>
      <c r="I8" s="36"/>
      <c r="J8" s="29"/>
      <c r="K8" s="29"/>
    </row>
    <row r="9" spans="1:17" ht="43.2" x14ac:dyDescent="0.3">
      <c r="A9" s="37" t="s">
        <v>43</v>
      </c>
      <c r="B9" s="37" t="s">
        <v>0</v>
      </c>
      <c r="C9" s="38" t="s">
        <v>44</v>
      </c>
      <c r="D9" s="39"/>
      <c r="E9" s="40" t="s">
        <v>45</v>
      </c>
      <c r="F9" s="39"/>
      <c r="G9" s="41" t="s">
        <v>46</v>
      </c>
      <c r="H9" s="39"/>
      <c r="I9" s="37" t="s">
        <v>72</v>
      </c>
      <c r="J9" s="37" t="s">
        <v>47</v>
      </c>
      <c r="K9" s="89" t="s">
        <v>95</v>
      </c>
      <c r="L9" s="89" t="s">
        <v>130</v>
      </c>
      <c r="N9" s="185" t="s">
        <v>379</v>
      </c>
      <c r="O9" s="185" t="s">
        <v>380</v>
      </c>
    </row>
    <row r="10" spans="1:17" x14ac:dyDescent="0.3">
      <c r="A10" s="30"/>
      <c r="B10" s="141"/>
      <c r="C10" s="38" t="s">
        <v>285</v>
      </c>
      <c r="D10" s="39" t="s">
        <v>286</v>
      </c>
      <c r="E10" s="38" t="s">
        <v>285</v>
      </c>
      <c r="F10" s="39" t="s">
        <v>286</v>
      </c>
      <c r="G10" s="38" t="s">
        <v>285</v>
      </c>
      <c r="H10" s="39" t="s">
        <v>286</v>
      </c>
      <c r="I10" s="39" t="s">
        <v>287</v>
      </c>
      <c r="J10" s="39" t="s">
        <v>287</v>
      </c>
      <c r="K10" s="39" t="s">
        <v>287</v>
      </c>
      <c r="L10" s="39" t="s">
        <v>287</v>
      </c>
      <c r="Q10" s="56">
        <f>SUM(L11:L39)</f>
        <v>2061298.0419999999</v>
      </c>
    </row>
    <row r="11" spans="1:17" x14ac:dyDescent="0.3">
      <c r="A11" s="37" t="s">
        <v>6</v>
      </c>
      <c r="B11" s="186" t="s">
        <v>382</v>
      </c>
      <c r="C11" s="43">
        <v>902000</v>
      </c>
      <c r="D11" s="44" t="s">
        <v>288</v>
      </c>
      <c r="E11" s="43">
        <v>910000</v>
      </c>
      <c r="F11" s="44" t="s">
        <v>289</v>
      </c>
      <c r="G11" s="43">
        <v>850000</v>
      </c>
      <c r="H11" s="45" t="s">
        <v>290</v>
      </c>
      <c r="I11" s="80">
        <f>MEDIAN(C11,E11,G11)</f>
        <v>902000</v>
      </c>
      <c r="J11" s="46">
        <f>(C11+E11+G11)/3</f>
        <v>887333.33333333337</v>
      </c>
      <c r="K11" s="46">
        <f>MINA(I11,J11)*(1+BDI!I34)</f>
        <v>1020433.3333333333</v>
      </c>
      <c r="L11" s="46">
        <f>MINA(I11,J11)*(1+BDI!I35)</f>
        <v>1020433.3333333333</v>
      </c>
      <c r="N11" s="56">
        <f>_xlfn.STDEV.P(E11,G11,I11)</f>
        <v>26599.916457680007</v>
      </c>
      <c r="O11" s="205">
        <f>N11/J11</f>
        <v>2.9977366406100683E-2</v>
      </c>
      <c r="Q11" s="206">
        <f>L11/$Q$10</f>
        <v>0.49504405114713312</v>
      </c>
    </row>
    <row r="12" spans="1:17" x14ac:dyDescent="0.3">
      <c r="A12" s="37"/>
      <c r="B12" s="141"/>
      <c r="C12" s="47"/>
      <c r="D12" s="42"/>
      <c r="E12" s="47"/>
      <c r="F12" s="184"/>
      <c r="G12" s="47"/>
      <c r="H12" s="42"/>
      <c r="I12" s="42"/>
      <c r="J12" s="30"/>
      <c r="K12" s="46"/>
      <c r="L12" s="46"/>
      <c r="N12" s="56"/>
      <c r="O12" s="205"/>
      <c r="Q12" s="57"/>
    </row>
    <row r="13" spans="1:17" x14ac:dyDescent="0.3">
      <c r="A13" s="37" t="s">
        <v>7</v>
      </c>
      <c r="B13" s="142" t="s">
        <v>121</v>
      </c>
      <c r="C13" s="43">
        <v>115000</v>
      </c>
      <c r="D13" s="44" t="s">
        <v>288</v>
      </c>
      <c r="E13" s="43">
        <v>85000</v>
      </c>
      <c r="F13" s="44" t="s">
        <v>289</v>
      </c>
      <c r="G13" s="43">
        <v>98000</v>
      </c>
      <c r="H13" s="45" t="s">
        <v>290</v>
      </c>
      <c r="I13" s="80">
        <f>MEDIAN(C13,E13,G13)</f>
        <v>98000</v>
      </c>
      <c r="J13" s="46">
        <f>(C13+E13+G13)/3</f>
        <v>99333.333333333328</v>
      </c>
      <c r="K13" s="46">
        <f>MINA(I13,J13)*(1+BDI!I34)</f>
        <v>112699.99999999999</v>
      </c>
      <c r="L13" s="46">
        <f>MINA(I13,J13)*(1+BDI!I35)</f>
        <v>112699.99999999999</v>
      </c>
      <c r="N13" s="56">
        <f t="shared" ref="N13:N39" si="0">_xlfn.STDEV.P(E13,G13,I13)</f>
        <v>6128.2587702834116</v>
      </c>
      <c r="O13" s="205">
        <f t="shared" ref="O13:O39" si="1">N13/J13</f>
        <v>6.169388023775247E-2</v>
      </c>
      <c r="Q13" s="206">
        <f t="shared" ref="Q13:Q39" si="2">L13/$Q$10</f>
        <v>5.4674286640592457E-2</v>
      </c>
    </row>
    <row r="14" spans="1:17" x14ac:dyDescent="0.3">
      <c r="A14" s="37"/>
      <c r="B14" s="141"/>
      <c r="C14" s="47"/>
      <c r="D14" s="42"/>
      <c r="E14" s="47"/>
      <c r="F14" s="184"/>
      <c r="G14" s="47"/>
      <c r="H14" s="42"/>
      <c r="I14" s="42"/>
      <c r="J14" s="30"/>
      <c r="K14" s="46"/>
      <c r="L14" s="46"/>
      <c r="N14" s="56"/>
      <c r="O14" s="205"/>
      <c r="Q14" s="57"/>
    </row>
    <row r="15" spans="1:17" x14ac:dyDescent="0.3">
      <c r="A15" s="37" t="s">
        <v>8</v>
      </c>
      <c r="B15" s="186" t="s">
        <v>120</v>
      </c>
      <c r="C15" s="43">
        <v>340000</v>
      </c>
      <c r="D15" s="44" t="s">
        <v>288</v>
      </c>
      <c r="E15" s="43">
        <v>325700</v>
      </c>
      <c r="F15" s="44" t="s">
        <v>289</v>
      </c>
      <c r="G15" s="43">
        <v>300000</v>
      </c>
      <c r="H15" s="45" t="s">
        <v>290</v>
      </c>
      <c r="I15" s="80">
        <f>MEDIAN(C15,E15,G15)</f>
        <v>325700</v>
      </c>
      <c r="J15" s="46">
        <f>(C15+E15+G15)/3</f>
        <v>321900</v>
      </c>
      <c r="K15" s="46">
        <f>MINA(I15,J15)*(1+BDI!I34)</f>
        <v>370185</v>
      </c>
      <c r="L15" s="46">
        <f>MINA(I15,J15)*(1+BDI!I35)</f>
        <v>370185</v>
      </c>
      <c r="N15" s="56">
        <f t="shared" si="0"/>
        <v>12115.096184329514</v>
      </c>
      <c r="O15" s="205">
        <f t="shared" si="1"/>
        <v>3.7636210575736295E-2</v>
      </c>
      <c r="Q15" s="206">
        <f t="shared" si="2"/>
        <v>0.1795882945878236</v>
      </c>
    </row>
    <row r="16" spans="1:17" x14ac:dyDescent="0.3">
      <c r="A16" s="37"/>
      <c r="B16" s="141"/>
      <c r="C16" s="47"/>
      <c r="D16" s="42"/>
      <c r="E16" s="47"/>
      <c r="F16" s="184"/>
      <c r="G16" s="47"/>
      <c r="H16" s="42"/>
      <c r="I16" s="42"/>
      <c r="J16" s="30"/>
      <c r="K16" s="46"/>
      <c r="L16" s="46"/>
      <c r="N16" s="56"/>
      <c r="O16" s="205"/>
      <c r="Q16" s="57"/>
    </row>
    <row r="17" spans="1:17" x14ac:dyDescent="0.3">
      <c r="A17" s="37" t="s">
        <v>9</v>
      </c>
      <c r="B17" s="142" t="s">
        <v>122</v>
      </c>
      <c r="C17" s="43">
        <v>80000</v>
      </c>
      <c r="D17" s="44" t="s">
        <v>288</v>
      </c>
      <c r="E17" s="43">
        <v>97000</v>
      </c>
      <c r="F17" s="44" t="s">
        <v>289</v>
      </c>
      <c r="G17" s="43">
        <v>102000</v>
      </c>
      <c r="H17" s="45" t="s">
        <v>290</v>
      </c>
      <c r="I17" s="80">
        <f>MEDIAN(C17,E17,G17)</f>
        <v>97000</v>
      </c>
      <c r="J17" s="46">
        <f>(C17+E17+G17)/3</f>
        <v>93000</v>
      </c>
      <c r="K17" s="46">
        <f>MINA(I17,J17)*(1+BDI!I34)</f>
        <v>106949.99999999999</v>
      </c>
      <c r="L17" s="46">
        <f>MINA(I17,J17)*(1+BDI!I35)</f>
        <v>106949.99999999999</v>
      </c>
      <c r="N17" s="56">
        <f t="shared" si="0"/>
        <v>2357.0226039551585</v>
      </c>
      <c r="O17" s="205">
        <f t="shared" si="1"/>
        <v>2.5344329074786651E-2</v>
      </c>
      <c r="Q17" s="57">
        <f t="shared" si="2"/>
        <v>5.1884782220154066E-2</v>
      </c>
    </row>
    <row r="18" spans="1:17" x14ac:dyDescent="0.3">
      <c r="A18" s="37"/>
      <c r="B18" s="141"/>
      <c r="C18" s="47"/>
      <c r="D18" s="42"/>
      <c r="E18" s="47"/>
      <c r="F18" s="184"/>
      <c r="G18" s="47"/>
      <c r="H18" s="42"/>
      <c r="I18" s="42"/>
      <c r="J18" s="30"/>
      <c r="K18" s="46"/>
      <c r="L18" s="46"/>
      <c r="N18" s="56"/>
      <c r="O18" s="205"/>
      <c r="Q18" s="57"/>
    </row>
    <row r="19" spans="1:17" x14ac:dyDescent="0.3">
      <c r="A19" s="37" t="s">
        <v>10</v>
      </c>
      <c r="B19" s="142" t="s">
        <v>284</v>
      </c>
      <c r="C19" s="43">
        <v>19000</v>
      </c>
      <c r="D19" s="44" t="s">
        <v>288</v>
      </c>
      <c r="E19" s="43">
        <v>12000</v>
      </c>
      <c r="F19" s="44" t="s">
        <v>289</v>
      </c>
      <c r="G19" s="43">
        <v>15000</v>
      </c>
      <c r="H19" s="45" t="s">
        <v>290</v>
      </c>
      <c r="I19" s="80">
        <f>MEDIAN(C19,E19,G19)</f>
        <v>15000</v>
      </c>
      <c r="J19" s="46">
        <f>(C19+E19+G19)/3</f>
        <v>15333.333333333334</v>
      </c>
      <c r="K19" s="46">
        <f>MINA(I19,J19)*(1+BDI!I34)</f>
        <v>17250</v>
      </c>
      <c r="L19" s="46">
        <f>MINA(I19,J19)*(1+BDI!I35)</f>
        <v>17250</v>
      </c>
      <c r="N19" s="56">
        <f t="shared" si="0"/>
        <v>1414.2135623730951</v>
      </c>
      <c r="O19" s="205">
        <f t="shared" si="1"/>
        <v>9.2231319285201854E-2</v>
      </c>
      <c r="Q19" s="57">
        <f t="shared" si="2"/>
        <v>8.3685132613151737E-3</v>
      </c>
    </row>
    <row r="20" spans="1:17" x14ac:dyDescent="0.3">
      <c r="A20" s="37"/>
      <c r="B20" s="30"/>
      <c r="C20" s="47"/>
      <c r="D20" s="42"/>
      <c r="E20" s="47"/>
      <c r="F20" s="184"/>
      <c r="G20" s="47"/>
      <c r="H20" s="42"/>
      <c r="I20" s="42"/>
      <c r="J20" s="30"/>
      <c r="K20" s="46"/>
      <c r="L20" s="46"/>
      <c r="N20" s="56"/>
      <c r="O20" s="205"/>
      <c r="Q20" s="57"/>
    </row>
    <row r="21" spans="1:17" x14ac:dyDescent="0.3">
      <c r="A21" s="37" t="s">
        <v>11</v>
      </c>
      <c r="B21" s="142" t="s">
        <v>133</v>
      </c>
      <c r="C21" s="43">
        <v>126000</v>
      </c>
      <c r="D21" s="44" t="s">
        <v>294</v>
      </c>
      <c r="E21" s="43">
        <v>136000</v>
      </c>
      <c r="F21" s="43" t="s">
        <v>376</v>
      </c>
      <c r="G21" s="43">
        <v>146423.48000000001</v>
      </c>
      <c r="H21" s="48" t="s">
        <v>378</v>
      </c>
      <c r="I21" s="80">
        <f>MEDIAN(C21,E21,G21)</f>
        <v>136000</v>
      </c>
      <c r="J21" s="46">
        <f>(C21+E21+G21)/3</f>
        <v>136141.16</v>
      </c>
      <c r="K21" s="46">
        <f>MINA(I21,J21)*(1+BDI!I34)</f>
        <v>156400</v>
      </c>
      <c r="L21" s="46">
        <f>MINA(I21,J21)*(1+BDI!I35)</f>
        <v>156400</v>
      </c>
      <c r="M21" s="88"/>
      <c r="N21" s="56">
        <f t="shared" si="0"/>
        <v>4913.6755943749076</v>
      </c>
      <c r="O21" s="205">
        <f t="shared" si="1"/>
        <v>3.6092505707861662E-2</v>
      </c>
      <c r="Q21" s="206">
        <f t="shared" si="2"/>
        <v>7.5874520235924239E-2</v>
      </c>
    </row>
    <row r="22" spans="1:17" x14ac:dyDescent="0.3">
      <c r="A22" s="37"/>
      <c r="B22" s="30"/>
      <c r="C22" s="47"/>
      <c r="D22" s="42"/>
      <c r="E22" s="47"/>
      <c r="F22" s="184"/>
      <c r="G22" s="47"/>
      <c r="H22" s="42"/>
      <c r="I22" s="80"/>
      <c r="J22" s="46"/>
      <c r="K22" s="46"/>
      <c r="L22" s="46"/>
      <c r="N22" s="56"/>
      <c r="O22" s="205"/>
      <c r="Q22" s="57"/>
    </row>
    <row r="23" spans="1:17" x14ac:dyDescent="0.3">
      <c r="A23" s="37" t="s">
        <v>16</v>
      </c>
      <c r="B23" s="142" t="s">
        <v>373</v>
      </c>
      <c r="C23" s="43">
        <f>(463910-166400-128000)/2</f>
        <v>84755</v>
      </c>
      <c r="D23" s="48" t="s">
        <v>374</v>
      </c>
      <c r="E23" s="43">
        <f>4000+32050+3800+2670+1600+19900</f>
        <v>64020</v>
      </c>
      <c r="F23" s="48" t="s">
        <v>375</v>
      </c>
      <c r="G23" s="43">
        <f>4000+43400+5200+3800+2200+37500</f>
        <v>96100</v>
      </c>
      <c r="H23" s="48" t="s">
        <v>377</v>
      </c>
      <c r="I23" s="80">
        <f>MEDIAN(C23,E23,G23)</f>
        <v>84755</v>
      </c>
      <c r="J23" s="46">
        <f>(C23+E23+G23)/3</f>
        <v>81625</v>
      </c>
      <c r="K23" s="46">
        <f>MINA(I23,J23)*(1+BDI!I34)</f>
        <v>93868.75</v>
      </c>
      <c r="L23" s="46">
        <f>MINA(I23,J23)*(1+BDI!I35)</f>
        <v>93868.75</v>
      </c>
      <c r="N23" s="56">
        <f t="shared" si="0"/>
        <v>13282.300879993145</v>
      </c>
      <c r="O23" s="205">
        <f t="shared" si="1"/>
        <v>0.16272344110251938</v>
      </c>
      <c r="Q23" s="57">
        <f t="shared" si="2"/>
        <v>4.5538659663656736E-2</v>
      </c>
    </row>
    <row r="24" spans="1:17" x14ac:dyDescent="0.3">
      <c r="A24" s="37"/>
      <c r="B24" s="30"/>
      <c r="C24" s="47"/>
      <c r="D24" s="42"/>
      <c r="E24" s="47"/>
      <c r="F24" s="184"/>
      <c r="G24" s="47"/>
      <c r="H24" s="42"/>
      <c r="I24" s="80"/>
      <c r="J24" s="46"/>
      <c r="K24" s="46"/>
      <c r="L24" s="46"/>
      <c r="N24" s="56"/>
      <c r="O24" s="205"/>
      <c r="Q24" s="57"/>
    </row>
    <row r="25" spans="1:17" x14ac:dyDescent="0.3">
      <c r="A25" s="37" t="s">
        <v>22</v>
      </c>
      <c r="B25" s="142" t="s">
        <v>175</v>
      </c>
      <c r="C25" s="43">
        <f>4000+14184+16000</f>
        <v>34184</v>
      </c>
      <c r="D25" s="48" t="s">
        <v>374</v>
      </c>
      <c r="E25" s="43">
        <f>4000+9456+1000+19900</f>
        <v>34356</v>
      </c>
      <c r="F25" s="48" t="s">
        <v>375</v>
      </c>
      <c r="G25" s="43">
        <f>4000+11820+29600</f>
        <v>45420</v>
      </c>
      <c r="H25" s="48" t="s">
        <v>377</v>
      </c>
      <c r="I25" s="80">
        <f>MEDIAN(C25,E25,G25)</f>
        <v>34356</v>
      </c>
      <c r="J25" s="46">
        <f>(C25+E25+G25)/3</f>
        <v>37986.666666666664</v>
      </c>
      <c r="K25" s="46">
        <f>MINA(I25,J25)*(1+BDI!I34)</f>
        <v>39509.399999999994</v>
      </c>
      <c r="L25" s="46">
        <f>MINA(I25,J25)*(1+BDI!I35)</f>
        <v>39509.399999999994</v>
      </c>
      <c r="N25" s="56">
        <f t="shared" si="0"/>
        <v>5215.6196180319748</v>
      </c>
      <c r="O25" s="205">
        <f t="shared" si="1"/>
        <v>0.1373013237460155</v>
      </c>
      <c r="Q25" s="57">
        <f t="shared" si="2"/>
        <v>1.9167242773716269E-2</v>
      </c>
    </row>
    <row r="26" spans="1:17" x14ac:dyDescent="0.3">
      <c r="A26" s="37"/>
      <c r="B26" s="30"/>
      <c r="C26" s="47"/>
      <c r="D26" s="42"/>
      <c r="E26" s="47"/>
      <c r="F26" s="184"/>
      <c r="G26" s="47"/>
      <c r="H26" s="42"/>
      <c r="I26" s="80"/>
      <c r="J26" s="46"/>
      <c r="K26" s="46"/>
      <c r="L26" s="46"/>
      <c r="N26" s="56"/>
      <c r="O26" s="205"/>
      <c r="Q26" s="57"/>
    </row>
    <row r="27" spans="1:17" x14ac:dyDescent="0.3">
      <c r="A27" s="37" t="s">
        <v>24</v>
      </c>
      <c r="B27" s="142" t="s">
        <v>168</v>
      </c>
      <c r="C27" s="43">
        <v>4900</v>
      </c>
      <c r="D27" s="44" t="s">
        <v>294</v>
      </c>
      <c r="E27" s="43">
        <v>10800</v>
      </c>
      <c r="F27" s="43" t="s">
        <v>376</v>
      </c>
      <c r="G27" s="43">
        <v>12402.97</v>
      </c>
      <c r="H27" s="48" t="s">
        <v>378</v>
      </c>
      <c r="I27" s="80">
        <f>MEDIAN(C27,E27,G27)</f>
        <v>10800</v>
      </c>
      <c r="J27" s="46">
        <f>(C27+E27+G27)/3</f>
        <v>9367.6566666666677</v>
      </c>
      <c r="K27" s="46">
        <f>MINA(I27,J27)*(1+BDI!I34)</f>
        <v>10772.805166666667</v>
      </c>
      <c r="L27" s="46">
        <f>MINA(I27,J27)*(1+BDI!I35)</f>
        <v>10772.805166666667</v>
      </c>
      <c r="N27" s="56">
        <f t="shared" si="0"/>
        <v>755.64730469239976</v>
      </c>
      <c r="O27" s="205">
        <f t="shared" si="1"/>
        <v>8.0665563606878529E-2</v>
      </c>
      <c r="Q27" s="57">
        <f t="shared" si="2"/>
        <v>5.2262239361631664E-3</v>
      </c>
    </row>
    <row r="28" spans="1:17" x14ac:dyDescent="0.3">
      <c r="A28" s="37"/>
      <c r="B28" s="30"/>
      <c r="C28" s="47"/>
      <c r="D28" s="42"/>
      <c r="E28" s="47"/>
      <c r="F28" s="184"/>
      <c r="G28" s="47"/>
      <c r="H28" s="42"/>
      <c r="I28" s="42"/>
      <c r="J28" s="30"/>
      <c r="K28" s="46"/>
      <c r="L28" s="46"/>
      <c r="N28" s="56"/>
      <c r="O28" s="205"/>
      <c r="Q28" s="57"/>
    </row>
    <row r="29" spans="1:17" x14ac:dyDescent="0.3">
      <c r="A29" s="37" t="s">
        <v>62</v>
      </c>
      <c r="B29" s="186" t="s">
        <v>292</v>
      </c>
      <c r="C29" s="43">
        <v>17700</v>
      </c>
      <c r="D29" s="44" t="s">
        <v>294</v>
      </c>
      <c r="E29" s="43">
        <v>37460</v>
      </c>
      <c r="F29" s="43" t="s">
        <v>376</v>
      </c>
      <c r="G29" s="43">
        <v>60858.58</v>
      </c>
      <c r="H29" s="48" t="s">
        <v>378</v>
      </c>
      <c r="I29" s="80">
        <f>MEDIAN(C29,E29,G29)</f>
        <v>37460</v>
      </c>
      <c r="J29" s="46">
        <f>(C29+E29+G29)/3</f>
        <v>38672.86</v>
      </c>
      <c r="K29" s="46">
        <f>MINA(I29,J29)*(1+BDI!I34)</f>
        <v>43079</v>
      </c>
      <c r="L29" s="46">
        <f>MINA(I29,J29)*(1+BDI!I35)</f>
        <v>43079</v>
      </c>
      <c r="N29" s="56">
        <f t="shared" si="0"/>
        <v>11030.196392090573</v>
      </c>
      <c r="O29" s="206">
        <f t="shared" si="1"/>
        <v>0.2852180157374079</v>
      </c>
      <c r="Q29" s="57">
        <f t="shared" si="2"/>
        <v>2.0898967117924425E-2</v>
      </c>
    </row>
    <row r="30" spans="1:17" x14ac:dyDescent="0.3">
      <c r="A30" s="37"/>
      <c r="B30" s="30"/>
      <c r="C30" s="47"/>
      <c r="D30" s="42"/>
      <c r="E30" s="47"/>
      <c r="F30" s="184"/>
      <c r="G30" s="47"/>
      <c r="H30" s="42"/>
      <c r="I30" s="42"/>
      <c r="J30" s="30"/>
      <c r="K30" s="46"/>
      <c r="L30" s="46"/>
      <c r="N30" s="56"/>
      <c r="O30" s="205"/>
      <c r="Q30" s="57"/>
    </row>
    <row r="31" spans="1:17" x14ac:dyDescent="0.3">
      <c r="A31" s="37" t="s">
        <v>161</v>
      </c>
      <c r="B31" s="186" t="s">
        <v>170</v>
      </c>
      <c r="C31" s="43">
        <v>9000</v>
      </c>
      <c r="D31" s="44" t="s">
        <v>294</v>
      </c>
      <c r="E31" s="43">
        <v>18000</v>
      </c>
      <c r="F31" s="43" t="s">
        <v>376</v>
      </c>
      <c r="G31" s="43">
        <v>27643.63</v>
      </c>
      <c r="H31" s="48" t="s">
        <v>378</v>
      </c>
      <c r="I31" s="80">
        <f>MEDIAN(C31,E31,G31)</f>
        <v>18000</v>
      </c>
      <c r="J31" s="46">
        <f>(C31+E31+G31)/3</f>
        <v>18214.543333333335</v>
      </c>
      <c r="K31" s="46">
        <f>MINA(I31,J31)*(1+BDI!I34)</f>
        <v>20700</v>
      </c>
      <c r="L31" s="46">
        <f>MINA(I31,J31)*(1+BDI!I35)</f>
        <v>20700</v>
      </c>
      <c r="N31" s="56">
        <f t="shared" si="0"/>
        <v>4546.050778836011</v>
      </c>
      <c r="O31" s="206">
        <f t="shared" si="1"/>
        <v>0.24958357152531835</v>
      </c>
      <c r="Q31" s="57">
        <f t="shared" si="2"/>
        <v>1.0042215913578208E-2</v>
      </c>
    </row>
    <row r="32" spans="1:17" x14ac:dyDescent="0.3">
      <c r="A32" s="37"/>
      <c r="B32" s="37"/>
      <c r="C32" s="43"/>
      <c r="D32" s="44"/>
      <c r="E32" s="43"/>
      <c r="F32" s="44"/>
      <c r="G32" s="43"/>
      <c r="H32" s="45"/>
      <c r="I32" s="80"/>
      <c r="J32" s="46"/>
      <c r="K32" s="46"/>
      <c r="L32" s="46"/>
      <c r="N32" s="56"/>
      <c r="O32" s="205"/>
      <c r="Q32" s="57"/>
    </row>
    <row r="33" spans="1:17" x14ac:dyDescent="0.3">
      <c r="A33" s="37" t="s">
        <v>162</v>
      </c>
      <c r="B33" s="142" t="s">
        <v>171</v>
      </c>
      <c r="C33" s="43">
        <v>35000</v>
      </c>
      <c r="D33" s="44" t="s">
        <v>294</v>
      </c>
      <c r="E33" s="43">
        <f>C33</f>
        <v>35000</v>
      </c>
      <c r="F33" s="43" t="s">
        <v>376</v>
      </c>
      <c r="G33" s="43">
        <v>47125</v>
      </c>
      <c r="H33" s="48" t="s">
        <v>378</v>
      </c>
      <c r="I33" s="80">
        <f>MEDIAN(C33,E33,G33)</f>
        <v>35000</v>
      </c>
      <c r="J33" s="46">
        <f>(C33+E33+G33)/3</f>
        <v>39041.666666666664</v>
      </c>
      <c r="K33" s="46">
        <f>MINA(I33,J33)*(1+BDI!I34)</f>
        <v>40250</v>
      </c>
      <c r="L33" s="46">
        <f>MINA(I33,J33)*(1+BDI!I35)</f>
        <v>40250</v>
      </c>
      <c r="N33" s="56">
        <f t="shared" si="0"/>
        <v>5715.7798145912593</v>
      </c>
      <c r="O33" s="205">
        <f t="shared" si="1"/>
        <v>0.14640204434385298</v>
      </c>
      <c r="Q33" s="57">
        <f t="shared" si="2"/>
        <v>1.9526530943068738E-2</v>
      </c>
    </row>
    <row r="34" spans="1:17" x14ac:dyDescent="0.3">
      <c r="A34" s="37"/>
      <c r="B34" s="37"/>
      <c r="C34" s="43"/>
      <c r="D34" s="72"/>
      <c r="E34" s="43"/>
      <c r="F34" s="44"/>
      <c r="G34" s="43"/>
      <c r="H34" s="44"/>
      <c r="I34" s="80"/>
      <c r="J34" s="46"/>
      <c r="K34" s="46"/>
      <c r="L34" s="46"/>
      <c r="N34" s="56"/>
      <c r="O34" s="205"/>
      <c r="Q34" s="57"/>
    </row>
    <row r="35" spans="1:17" x14ac:dyDescent="0.3">
      <c r="A35" s="37" t="s">
        <v>163</v>
      </c>
      <c r="B35" s="142" t="s">
        <v>172</v>
      </c>
      <c r="C35" s="43">
        <v>2875</v>
      </c>
      <c r="D35" s="44" t="s">
        <v>294</v>
      </c>
      <c r="E35" s="43">
        <v>12500</v>
      </c>
      <c r="F35" s="43" t="s">
        <v>376</v>
      </c>
      <c r="G35" s="43">
        <v>13548.27</v>
      </c>
      <c r="H35" s="48" t="s">
        <v>378</v>
      </c>
      <c r="I35" s="80">
        <f>MEDIAN(C35,E35,G35)</f>
        <v>12500</v>
      </c>
      <c r="J35" s="46">
        <f>(C35+E35+G35)/3</f>
        <v>9641.09</v>
      </c>
      <c r="K35" s="46">
        <f>MINA(I35,J35)*(1+BDI!I34)</f>
        <v>11087.253499999999</v>
      </c>
      <c r="L35" s="46">
        <f>MINA(I35,J35)*(1+BDI!I35)</f>
        <v>11087.253499999999</v>
      </c>
      <c r="N35" s="56">
        <f t="shared" si="0"/>
        <v>494.15921700961496</v>
      </c>
      <c r="O35" s="205">
        <f t="shared" si="1"/>
        <v>5.1255534074426748E-2</v>
      </c>
      <c r="Q35" s="57">
        <f t="shared" si="2"/>
        <v>5.3787726345688727E-3</v>
      </c>
    </row>
    <row r="36" spans="1:17" x14ac:dyDescent="0.3">
      <c r="A36" s="37"/>
      <c r="B36" s="142"/>
      <c r="C36" s="43"/>
      <c r="D36" s="44"/>
      <c r="E36" s="43"/>
      <c r="F36" s="44"/>
      <c r="G36" s="43"/>
      <c r="H36" s="44"/>
      <c r="I36" s="80"/>
      <c r="J36" s="46"/>
      <c r="K36" s="46"/>
      <c r="L36" s="46"/>
      <c r="N36" s="56"/>
      <c r="O36" s="205"/>
      <c r="Q36" s="57"/>
    </row>
    <row r="37" spans="1:17" x14ac:dyDescent="0.3">
      <c r="A37" s="37" t="s">
        <v>164</v>
      </c>
      <c r="B37" s="142" t="s">
        <v>293</v>
      </c>
      <c r="C37" s="43">
        <v>3000</v>
      </c>
      <c r="D37" s="44" t="s">
        <v>294</v>
      </c>
      <c r="E37" s="43">
        <v>3500</v>
      </c>
      <c r="F37" s="43" t="s">
        <v>376</v>
      </c>
      <c r="G37" s="43"/>
      <c r="H37" s="48"/>
      <c r="I37" s="80">
        <f>MEDIAN(C37,E37)</f>
        <v>3250</v>
      </c>
      <c r="J37" s="46">
        <f>(C37+E37+G37)/2</f>
        <v>3250</v>
      </c>
      <c r="K37" s="46">
        <f>MINA(I37,J37)*(1+BDI!I34)</f>
        <v>3737.4999999999995</v>
      </c>
      <c r="L37" s="46">
        <f>MINA(I37,J37)*(1+BDI!I35)</f>
        <v>3737.4999999999995</v>
      </c>
      <c r="N37" s="56">
        <f t="shared" si="0"/>
        <v>125</v>
      </c>
      <c r="O37" s="205">
        <f t="shared" si="1"/>
        <v>3.8461538461538464E-2</v>
      </c>
      <c r="Q37" s="57">
        <f t="shared" si="2"/>
        <v>1.8131778732849539E-3</v>
      </c>
    </row>
    <row r="38" spans="1:17" x14ac:dyDescent="0.3">
      <c r="A38" s="37"/>
      <c r="B38" s="37"/>
      <c r="C38" s="43"/>
      <c r="D38" s="44"/>
      <c r="E38" s="43"/>
      <c r="F38" s="44"/>
      <c r="G38" s="43"/>
      <c r="H38" s="45"/>
      <c r="I38" s="80"/>
      <c r="J38" s="46"/>
      <c r="K38" s="46"/>
      <c r="L38" s="46"/>
      <c r="N38" s="56"/>
      <c r="O38" s="205"/>
      <c r="Q38" s="57"/>
    </row>
    <row r="39" spans="1:17" x14ac:dyDescent="0.3">
      <c r="A39" s="37" t="s">
        <v>165</v>
      </c>
      <c r="B39" s="142" t="s">
        <v>295</v>
      </c>
      <c r="C39" s="43">
        <v>12000</v>
      </c>
      <c r="D39" s="44" t="s">
        <v>294</v>
      </c>
      <c r="E39" s="43">
        <v>13000</v>
      </c>
      <c r="F39" s="43" t="s">
        <v>376</v>
      </c>
      <c r="G39" s="43"/>
      <c r="H39" s="48"/>
      <c r="I39" s="80">
        <f>MEDIAN(C39,E39)</f>
        <v>12500</v>
      </c>
      <c r="J39" s="46">
        <f>(C39+E39+G39)/2</f>
        <v>12500</v>
      </c>
      <c r="K39" s="46">
        <f>MINA(I39,J39)*(1+BDI!I34)</f>
        <v>14374.999999999998</v>
      </c>
      <c r="L39" s="46">
        <f>MINA(I39,J39)*(1+BDI!I35)</f>
        <v>14374.999999999998</v>
      </c>
      <c r="N39" s="56">
        <f t="shared" si="0"/>
        <v>250</v>
      </c>
      <c r="O39" s="205">
        <f t="shared" si="1"/>
        <v>0.02</v>
      </c>
      <c r="Q39" s="57">
        <f t="shared" si="2"/>
        <v>6.9737610510959766E-3</v>
      </c>
    </row>
    <row r="40" spans="1:17" x14ac:dyDescent="0.3">
      <c r="A40" s="37"/>
      <c r="B40" s="37"/>
      <c r="C40" s="43"/>
      <c r="D40" s="49"/>
      <c r="E40" s="43"/>
      <c r="F40" s="49"/>
      <c r="G40" s="43"/>
      <c r="H40" s="49"/>
      <c r="I40" s="49"/>
      <c r="J40" s="46"/>
      <c r="K40" s="46"/>
      <c r="L40" s="46"/>
      <c r="N40" s="56"/>
      <c r="O40" s="57"/>
    </row>
    <row r="41" spans="1:17" x14ac:dyDescent="0.3">
      <c r="B41" t="s">
        <v>372</v>
      </c>
    </row>
    <row r="44" spans="1:17" x14ac:dyDescent="0.3">
      <c r="D44">
        <f>(2)</f>
        <v>2</v>
      </c>
    </row>
  </sheetData>
  <mergeCells count="1">
    <mergeCell ref="A7:J7"/>
  </mergeCells>
  <pageMargins left="0.51181102362204722" right="0.51181102362204722" top="0.78740157480314965" bottom="0.78740157480314965" header="0.31496062992125984" footer="0.31496062992125984"/>
  <pageSetup paperSize="9" scale="27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2292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1699260</xdr:colOff>
                <xdr:row>0</xdr:row>
                <xdr:rowOff>152400</xdr:rowOff>
              </to>
            </anchor>
          </objectPr>
        </oleObject>
      </mc:Choice>
      <mc:Fallback>
        <oleObject progId="MSPhotoEd.3" shapeId="12292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opLeftCell="B13" zoomScaleNormal="100" workbookViewId="0">
      <selection activeCell="N18" sqref="N18"/>
    </sheetView>
  </sheetViews>
  <sheetFormatPr defaultRowHeight="14.4" x14ac:dyDescent="0.3"/>
  <cols>
    <col min="1" max="1" width="9.44140625" customWidth="1"/>
    <col min="2" max="3" width="35.109375" customWidth="1"/>
    <col min="4" max="4" width="23.44140625" customWidth="1"/>
    <col min="7" max="7" width="42.88671875" customWidth="1"/>
    <col min="8" max="8" width="26.88671875" customWidth="1"/>
    <col min="9" max="9" width="20.6640625" customWidth="1"/>
  </cols>
  <sheetData>
    <row r="1" spans="1:9" x14ac:dyDescent="0.3">
      <c r="B1" s="10" t="s">
        <v>37</v>
      </c>
      <c r="C1" s="10"/>
      <c r="D1" s="10"/>
      <c r="E1" s="10"/>
      <c r="F1" s="10"/>
      <c r="G1" s="10"/>
      <c r="H1" s="10"/>
      <c r="I1" s="10"/>
    </row>
    <row r="2" spans="1:9" x14ac:dyDescent="0.3">
      <c r="B2" s="10" t="s">
        <v>38</v>
      </c>
      <c r="C2" s="10"/>
      <c r="D2" s="10"/>
      <c r="E2" s="10"/>
      <c r="F2" s="10"/>
      <c r="G2" s="10"/>
      <c r="H2" s="10"/>
      <c r="I2" s="10"/>
    </row>
    <row r="3" spans="1:9" x14ac:dyDescent="0.3">
      <c r="B3" s="10" t="s">
        <v>39</v>
      </c>
      <c r="C3" s="10"/>
      <c r="D3" s="10"/>
      <c r="E3" s="10"/>
      <c r="F3" s="10"/>
      <c r="G3" s="10"/>
      <c r="H3" s="10"/>
      <c r="I3" s="10"/>
    </row>
    <row r="6" spans="1:9" ht="15" thickBot="1" x14ac:dyDescent="0.35"/>
    <row r="7" spans="1:9" ht="15" thickBot="1" x14ac:dyDescent="0.35">
      <c r="A7" s="236" t="s">
        <v>28</v>
      </c>
      <c r="B7" s="237"/>
      <c r="C7" s="237"/>
      <c r="D7" s="240"/>
      <c r="F7" s="236" t="s">
        <v>58</v>
      </c>
      <c r="G7" s="237"/>
      <c r="H7" s="237"/>
      <c r="I7" s="240"/>
    </row>
    <row r="9" spans="1:9" x14ac:dyDescent="0.3">
      <c r="A9" s="238" t="s">
        <v>17</v>
      </c>
      <c r="B9" s="238"/>
      <c r="C9" s="238"/>
      <c r="D9" s="238"/>
      <c r="F9" s="238" t="s">
        <v>17</v>
      </c>
      <c r="G9" s="238"/>
      <c r="H9" s="238"/>
      <c r="I9" s="238"/>
    </row>
    <row r="10" spans="1:9" x14ac:dyDescent="0.3">
      <c r="A10" s="238" t="s">
        <v>109</v>
      </c>
      <c r="B10" s="238"/>
      <c r="C10" s="238"/>
      <c r="D10" s="238"/>
      <c r="F10" s="238" t="s">
        <v>92</v>
      </c>
      <c r="G10" s="238"/>
      <c r="H10" s="238"/>
      <c r="I10" s="238"/>
    </row>
    <row r="11" spans="1:9" x14ac:dyDescent="0.3">
      <c r="A11" s="239"/>
      <c r="B11" s="239"/>
      <c r="C11" s="239"/>
      <c r="D11" s="239"/>
      <c r="F11" s="239"/>
      <c r="G11" s="239"/>
      <c r="H11" s="239"/>
      <c r="I11" s="239"/>
    </row>
    <row r="12" spans="1:9" x14ac:dyDescent="0.3">
      <c r="A12" s="11"/>
      <c r="B12" s="12"/>
      <c r="C12" s="12"/>
      <c r="D12" s="12"/>
      <c r="F12" s="35"/>
      <c r="G12" s="12"/>
      <c r="H12" s="12"/>
      <c r="I12" s="12"/>
    </row>
    <row r="13" spans="1:9" ht="29.25" customHeight="1" x14ac:dyDescent="0.3">
      <c r="A13" s="17" t="s">
        <v>2</v>
      </c>
      <c r="B13" s="17" t="s">
        <v>18</v>
      </c>
      <c r="C13" s="17" t="s">
        <v>51</v>
      </c>
      <c r="D13" s="18" t="s">
        <v>19</v>
      </c>
      <c r="F13" s="17" t="s">
        <v>2</v>
      </c>
      <c r="G13" s="17" t="s">
        <v>18</v>
      </c>
      <c r="H13" s="17" t="s">
        <v>51</v>
      </c>
      <c r="I13" s="18" t="s">
        <v>50</v>
      </c>
    </row>
    <row r="14" spans="1:9" x14ac:dyDescent="0.3">
      <c r="A14" s="13"/>
      <c r="B14" s="14"/>
      <c r="C14" s="14"/>
      <c r="D14" s="12"/>
      <c r="F14" s="34"/>
      <c r="G14" s="14"/>
      <c r="H14" s="14"/>
      <c r="I14" s="35"/>
    </row>
    <row r="15" spans="1:9" x14ac:dyDescent="0.3">
      <c r="A15" s="13">
        <v>1</v>
      </c>
      <c r="B15" s="14" t="s">
        <v>81</v>
      </c>
      <c r="C15" s="79" t="s">
        <v>76</v>
      </c>
      <c r="D15" s="51">
        <v>4.9299999999999997E-2</v>
      </c>
      <c r="F15" s="34">
        <v>1</v>
      </c>
      <c r="G15" s="14" t="s">
        <v>55</v>
      </c>
      <c r="H15" s="34" t="s">
        <v>86</v>
      </c>
      <c r="I15" s="51">
        <v>3.4500000000000003E-2</v>
      </c>
    </row>
    <row r="16" spans="1:9" x14ac:dyDescent="0.3">
      <c r="A16" s="15" t="s">
        <v>5</v>
      </c>
      <c r="B16" s="12" t="s">
        <v>74</v>
      </c>
      <c r="C16" s="79"/>
      <c r="D16" s="51"/>
      <c r="F16" s="15" t="s">
        <v>5</v>
      </c>
      <c r="G16" s="12" t="s">
        <v>74</v>
      </c>
      <c r="H16" s="75"/>
      <c r="I16" s="51"/>
    </row>
    <row r="17" spans="1:9" x14ac:dyDescent="0.3">
      <c r="A17" s="15" t="s">
        <v>6</v>
      </c>
      <c r="B17" s="12" t="s">
        <v>75</v>
      </c>
      <c r="C17" s="79"/>
      <c r="D17" s="51"/>
      <c r="F17" s="15" t="s">
        <v>6</v>
      </c>
      <c r="G17" s="12" t="s">
        <v>75</v>
      </c>
      <c r="H17" s="75"/>
      <c r="I17" s="51"/>
    </row>
    <row r="18" spans="1:9" x14ac:dyDescent="0.3">
      <c r="A18" s="15" t="s">
        <v>7</v>
      </c>
      <c r="B18" s="12" t="s">
        <v>85</v>
      </c>
      <c r="C18" s="79"/>
      <c r="D18" s="51"/>
      <c r="F18" s="15" t="s">
        <v>7</v>
      </c>
      <c r="G18" s="12" t="s">
        <v>85</v>
      </c>
      <c r="H18" s="75"/>
      <c r="I18" s="51"/>
    </row>
    <row r="19" spans="1:9" x14ac:dyDescent="0.3">
      <c r="A19" s="11"/>
      <c r="B19" s="12"/>
      <c r="C19" s="79"/>
      <c r="D19" s="52"/>
      <c r="F19" s="35"/>
      <c r="G19" s="12"/>
      <c r="H19" s="35"/>
      <c r="I19" s="52"/>
    </row>
    <row r="20" spans="1:9" x14ac:dyDescent="0.3">
      <c r="A20" s="13">
        <v>2</v>
      </c>
      <c r="B20" s="14" t="s">
        <v>20</v>
      </c>
      <c r="C20" s="79"/>
      <c r="D20" s="51">
        <f>SUM(D21:D24)</f>
        <v>0.13150000000000001</v>
      </c>
      <c r="F20" s="34">
        <v>2</v>
      </c>
      <c r="G20" s="14" t="s">
        <v>53</v>
      </c>
      <c r="H20" s="34"/>
      <c r="I20" s="51">
        <f>SUM(I21:I24)</f>
        <v>3.6499999999999998E-2</v>
      </c>
    </row>
    <row r="21" spans="1:9" x14ac:dyDescent="0.3">
      <c r="A21" s="15" t="s">
        <v>16</v>
      </c>
      <c r="B21" s="12" t="s">
        <v>21</v>
      </c>
      <c r="C21" s="52">
        <v>0.05</v>
      </c>
      <c r="D21" s="52">
        <v>0.05</v>
      </c>
      <c r="F21" s="15" t="s">
        <v>16</v>
      </c>
      <c r="G21" s="12" t="s">
        <v>21</v>
      </c>
      <c r="H21" s="35" t="s">
        <v>91</v>
      </c>
      <c r="I21" s="52">
        <v>0</v>
      </c>
    </row>
    <row r="22" spans="1:9" x14ac:dyDescent="0.3">
      <c r="A22" s="15" t="s">
        <v>22</v>
      </c>
      <c r="B22" s="12" t="s">
        <v>23</v>
      </c>
      <c r="C22" s="79" t="s">
        <v>48</v>
      </c>
      <c r="D22" s="52">
        <v>6.4999999999999997E-3</v>
      </c>
      <c r="F22" s="15" t="s">
        <v>22</v>
      </c>
      <c r="G22" s="12" t="s">
        <v>23</v>
      </c>
      <c r="H22" s="52">
        <v>6.4999999999999997E-3</v>
      </c>
      <c r="I22" s="52">
        <v>6.4999999999999997E-3</v>
      </c>
    </row>
    <row r="23" spans="1:9" x14ac:dyDescent="0.3">
      <c r="A23" s="15" t="s">
        <v>24</v>
      </c>
      <c r="B23" s="12" t="s">
        <v>25</v>
      </c>
      <c r="C23" s="79" t="s">
        <v>49</v>
      </c>
      <c r="D23" s="52">
        <v>0.03</v>
      </c>
      <c r="F23" s="15" t="s">
        <v>24</v>
      </c>
      <c r="G23" s="12" t="s">
        <v>25</v>
      </c>
      <c r="H23" s="52">
        <v>0.03</v>
      </c>
      <c r="I23" s="52">
        <v>0.03</v>
      </c>
    </row>
    <row r="24" spans="1:9" x14ac:dyDescent="0.3">
      <c r="A24" s="15" t="s">
        <v>62</v>
      </c>
      <c r="B24" s="12" t="s">
        <v>73</v>
      </c>
      <c r="C24" s="52">
        <v>0</v>
      </c>
      <c r="D24" s="52">
        <v>4.4999999999999998E-2</v>
      </c>
      <c r="F24" s="15" t="s">
        <v>62</v>
      </c>
      <c r="G24" s="12" t="s">
        <v>73</v>
      </c>
      <c r="H24" s="52"/>
      <c r="I24" s="52"/>
    </row>
    <row r="25" spans="1:9" x14ac:dyDescent="0.3">
      <c r="A25" s="15"/>
      <c r="B25" s="12"/>
      <c r="C25" s="79"/>
      <c r="D25" s="52"/>
      <c r="F25" s="15"/>
      <c r="G25" s="12"/>
      <c r="H25" s="35"/>
      <c r="I25" s="52"/>
    </row>
    <row r="26" spans="1:9" x14ac:dyDescent="0.3">
      <c r="A26" s="16" t="s">
        <v>26</v>
      </c>
      <c r="B26" s="14" t="s">
        <v>54</v>
      </c>
      <c r="C26" s="79" t="s">
        <v>78</v>
      </c>
      <c r="D26" s="51">
        <v>4.8999999999999998E-3</v>
      </c>
      <c r="F26" s="16" t="s">
        <v>26</v>
      </c>
      <c r="G26" s="14" t="s">
        <v>54</v>
      </c>
      <c r="H26" s="34" t="s">
        <v>88</v>
      </c>
      <c r="I26" s="51">
        <v>4.7999999999999996E-3</v>
      </c>
    </row>
    <row r="27" spans="1:9" x14ac:dyDescent="0.3">
      <c r="A27" s="11"/>
      <c r="B27" s="12"/>
      <c r="C27" s="79"/>
      <c r="D27" s="52"/>
      <c r="F27" s="35"/>
      <c r="G27" s="12"/>
      <c r="H27" s="35"/>
      <c r="I27" s="52"/>
    </row>
    <row r="28" spans="1:9" x14ac:dyDescent="0.3">
      <c r="A28" s="75">
        <v>4</v>
      </c>
      <c r="B28" s="14" t="s">
        <v>52</v>
      </c>
      <c r="C28" s="79" t="s">
        <v>77</v>
      </c>
      <c r="D28" s="51">
        <v>1.3899999999999999E-2</v>
      </c>
      <c r="F28" s="34">
        <v>4</v>
      </c>
      <c r="G28" s="14" t="s">
        <v>52</v>
      </c>
      <c r="H28" s="34" t="s">
        <v>87</v>
      </c>
      <c r="I28" s="51">
        <v>8.5000000000000006E-3</v>
      </c>
    </row>
    <row r="29" spans="1:9" x14ac:dyDescent="0.3">
      <c r="A29" s="76"/>
      <c r="B29" s="12"/>
      <c r="C29" s="79"/>
      <c r="D29" s="52"/>
      <c r="F29" s="75"/>
      <c r="G29" s="14"/>
      <c r="H29" s="75"/>
      <c r="I29" s="51"/>
    </row>
    <row r="30" spans="1:9" x14ac:dyDescent="0.3">
      <c r="A30" s="13">
        <v>4</v>
      </c>
      <c r="B30" s="14" t="s">
        <v>291</v>
      </c>
      <c r="C30" s="79" t="s">
        <v>79</v>
      </c>
      <c r="D30" s="51">
        <v>9.9000000000000008E-3</v>
      </c>
      <c r="F30" s="34">
        <v>5</v>
      </c>
      <c r="G30" s="14" t="s">
        <v>57</v>
      </c>
      <c r="H30" s="34" t="s">
        <v>89</v>
      </c>
      <c r="I30" s="51">
        <v>8.5000000000000006E-3</v>
      </c>
    </row>
    <row r="31" spans="1:9" x14ac:dyDescent="0.3">
      <c r="A31" s="11"/>
      <c r="B31" s="12"/>
      <c r="C31" s="79"/>
      <c r="D31" s="52"/>
      <c r="F31" s="35"/>
      <c r="G31" s="12"/>
      <c r="H31" s="35"/>
      <c r="I31" s="52"/>
    </row>
    <row r="32" spans="1:9" x14ac:dyDescent="0.3">
      <c r="A32" s="13">
        <v>5</v>
      </c>
      <c r="B32" s="14" t="s">
        <v>27</v>
      </c>
      <c r="C32" s="79" t="s">
        <v>80</v>
      </c>
      <c r="D32" s="51">
        <v>8.0399999999999999E-2</v>
      </c>
      <c r="F32" s="34">
        <v>6</v>
      </c>
      <c r="G32" s="14" t="s">
        <v>56</v>
      </c>
      <c r="H32" s="34" t="s">
        <v>90</v>
      </c>
      <c r="I32" s="51">
        <v>5.11E-2</v>
      </c>
    </row>
    <row r="33" spans="1:9" x14ac:dyDescent="0.3">
      <c r="A33" s="11"/>
      <c r="B33" s="12"/>
      <c r="C33" s="76"/>
      <c r="D33" s="53"/>
      <c r="F33" s="35"/>
      <c r="G33" s="12"/>
      <c r="H33" s="35"/>
      <c r="I33" s="53"/>
    </row>
    <row r="34" spans="1:9" x14ac:dyDescent="0.3">
      <c r="A34" s="19"/>
      <c r="B34" s="20" t="s">
        <v>93</v>
      </c>
      <c r="C34" s="20"/>
      <c r="D34" s="54">
        <f>ROUND(((((1+D15+D26+D28)*(1+D30)*(1+D32))/(1-D20))-1),2)</f>
        <v>0.34</v>
      </c>
      <c r="F34" s="19"/>
      <c r="G34" s="20" t="s">
        <v>93</v>
      </c>
      <c r="H34" s="20"/>
      <c r="I34" s="54">
        <f>ROUND((((1+I15+I28+I26)*(1+I30)*(1+I32))/(1-I20))-1,2)</f>
        <v>0.15</v>
      </c>
    </row>
    <row r="35" spans="1:9" ht="14.4" customHeight="1" x14ac:dyDescent="0.3">
      <c r="A35" s="11"/>
      <c r="B35" s="81" t="s">
        <v>94</v>
      </c>
      <c r="C35" s="12"/>
      <c r="D35" s="82">
        <f>ROUND(((((1+D15+D26+D28)*(1+D30)*(1+D32))/(1-(D21+D22+D23)))-1),2)</f>
        <v>0.28000000000000003</v>
      </c>
      <c r="F35" s="35"/>
      <c r="G35" s="81" t="s">
        <v>94</v>
      </c>
      <c r="H35" s="35"/>
      <c r="I35" s="82">
        <f>ROUND(((((1+I15+I26+I28)*(1+I30)*(1+I32))/(1-(I21+I22+I23)))-1),2)</f>
        <v>0.15</v>
      </c>
    </row>
    <row r="36" spans="1:9" ht="78.75" customHeight="1" x14ac:dyDescent="0.3">
      <c r="A36" s="83"/>
      <c r="B36" s="84"/>
      <c r="C36" s="85"/>
      <c r="D36" s="86"/>
      <c r="F36" s="83"/>
      <c r="G36" s="85"/>
      <c r="H36" s="83"/>
      <c r="I36" s="87"/>
    </row>
    <row r="37" spans="1:9" x14ac:dyDescent="0.3">
      <c r="B37" t="s">
        <v>84</v>
      </c>
      <c r="G37" t="s">
        <v>71</v>
      </c>
    </row>
    <row r="38" spans="1:9" ht="86.4" x14ac:dyDescent="0.3">
      <c r="B38" s="55" t="s">
        <v>82</v>
      </c>
      <c r="G38" s="55" t="s">
        <v>82</v>
      </c>
      <c r="I38" s="57"/>
    </row>
    <row r="39" spans="1:9" ht="43.2" x14ac:dyDescent="0.3">
      <c r="B39" s="55" t="s">
        <v>83</v>
      </c>
      <c r="G39" s="55" t="s">
        <v>83</v>
      </c>
    </row>
    <row r="40" spans="1:9" x14ac:dyDescent="0.3">
      <c r="B40" t="s">
        <v>108</v>
      </c>
    </row>
  </sheetData>
  <mergeCells count="8">
    <mergeCell ref="A9:D9"/>
    <mergeCell ref="A10:D10"/>
    <mergeCell ref="A11:D11"/>
    <mergeCell ref="A7:D7"/>
    <mergeCell ref="F7:I7"/>
    <mergeCell ref="F9:I9"/>
    <mergeCell ref="F10:I10"/>
    <mergeCell ref="F11:I11"/>
  </mergeCells>
  <pageMargins left="0.51181102362204722" right="0.51181102362204722" top="0.78740157480314965" bottom="0.78740157480314965" header="0.31496062992125984" footer="0.31496062992125984"/>
  <pageSetup paperSize="9" scale="43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40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388620</xdr:colOff>
                <xdr:row>1</xdr:row>
                <xdr:rowOff>60960</xdr:rowOff>
              </to>
            </anchor>
          </objectPr>
        </oleObject>
      </mc:Choice>
      <mc:Fallback>
        <oleObject progId="MSPhotoEd.3" shapeId="4097" r:id="rId4"/>
      </mc:Fallback>
    </mc:AlternateContent>
    <mc:AlternateContent xmlns:mc="http://schemas.openxmlformats.org/markup-compatibility/2006">
      <mc:Choice Requires="x14">
        <oleObject progId="Paint.Picture" shapeId="4104" r:id="rId6">
          <objectPr defaultSize="0" autoPict="0" r:id="rId7">
            <anchor moveWithCells="1">
              <from>
                <xdr:col>0</xdr:col>
                <xdr:colOff>274320</xdr:colOff>
                <xdr:row>14</xdr:row>
                <xdr:rowOff>83820</xdr:rowOff>
              </from>
              <to>
                <xdr:col>2</xdr:col>
                <xdr:colOff>137160</xdr:colOff>
                <xdr:row>16</xdr:row>
                <xdr:rowOff>114300</xdr:rowOff>
              </to>
            </anchor>
          </objectPr>
        </oleObject>
      </mc:Choice>
      <mc:Fallback>
        <oleObject progId="Paint.Picture" shapeId="4104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4"/>
  <sheetViews>
    <sheetView topLeftCell="A22" zoomScaleNormal="100" workbookViewId="0">
      <selection activeCell="A9" sqref="A9"/>
    </sheetView>
  </sheetViews>
  <sheetFormatPr defaultRowHeight="14.4" x14ac:dyDescent="0.3"/>
  <cols>
    <col min="2" max="2" width="46.44140625" customWidth="1"/>
    <col min="3" max="3" width="10.33203125" customWidth="1"/>
    <col min="4" max="4" width="14.5546875" customWidth="1"/>
    <col min="5" max="5" width="12.44140625" customWidth="1"/>
    <col min="6" max="6" width="15.33203125" customWidth="1"/>
  </cols>
  <sheetData>
    <row r="2" spans="1:6" x14ac:dyDescent="0.3">
      <c r="A2" s="245" t="s">
        <v>296</v>
      </c>
      <c r="B2" s="246"/>
      <c r="C2" s="246"/>
      <c r="D2" s="246"/>
      <c r="E2" s="246"/>
      <c r="F2" s="247"/>
    </row>
    <row r="3" spans="1:6" x14ac:dyDescent="0.3">
      <c r="A3" s="245" t="s">
        <v>370</v>
      </c>
      <c r="B3" s="246"/>
      <c r="C3" s="247"/>
      <c r="D3" s="248" t="s">
        <v>297</v>
      </c>
      <c r="E3" s="249"/>
      <c r="F3" s="250"/>
    </row>
    <row r="4" spans="1:6" x14ac:dyDescent="0.3">
      <c r="A4" s="210"/>
      <c r="B4" s="210"/>
      <c r="C4" s="210"/>
      <c r="D4" s="210"/>
      <c r="E4" s="210"/>
      <c r="F4" s="210"/>
    </row>
    <row r="5" spans="1:6" ht="15" thickBot="1" x14ac:dyDescent="0.35">
      <c r="A5" s="211"/>
      <c r="B5" s="212"/>
      <c r="C5" s="248" t="s">
        <v>298</v>
      </c>
      <c r="D5" s="250"/>
      <c r="E5" s="248" t="s">
        <v>299</v>
      </c>
      <c r="F5" s="250"/>
    </row>
    <row r="6" spans="1:6" ht="15" thickBot="1" x14ac:dyDescent="0.35">
      <c r="A6" s="241" t="s">
        <v>300</v>
      </c>
      <c r="B6" s="242"/>
      <c r="C6" s="213" t="s">
        <v>301</v>
      </c>
      <c r="D6" s="213" t="s">
        <v>302</v>
      </c>
      <c r="E6" s="213" t="s">
        <v>301</v>
      </c>
      <c r="F6" s="213" t="s">
        <v>302</v>
      </c>
    </row>
    <row r="7" spans="1:6" ht="15" thickBot="1" x14ac:dyDescent="0.35">
      <c r="A7" s="243"/>
      <c r="B7" s="244"/>
      <c r="C7" s="213" t="s">
        <v>303</v>
      </c>
      <c r="D7" s="213" t="s">
        <v>303</v>
      </c>
      <c r="E7" s="213" t="s">
        <v>303</v>
      </c>
      <c r="F7" s="213" t="s">
        <v>303</v>
      </c>
    </row>
    <row r="8" spans="1:6" ht="15" thickBot="1" x14ac:dyDescent="0.35">
      <c r="A8" s="214" t="s">
        <v>304</v>
      </c>
      <c r="B8" s="215" t="s">
        <v>305</v>
      </c>
      <c r="C8" s="216"/>
      <c r="D8" s="217"/>
      <c r="E8" s="216"/>
      <c r="F8" s="217"/>
    </row>
    <row r="9" spans="1:6" ht="15" thickBot="1" x14ac:dyDescent="0.35">
      <c r="A9" s="218" t="s">
        <v>306</v>
      </c>
      <c r="B9" s="219" t="s">
        <v>307</v>
      </c>
      <c r="C9" s="220">
        <v>0</v>
      </c>
      <c r="D9" s="220">
        <v>0</v>
      </c>
      <c r="E9" s="220">
        <v>0.2</v>
      </c>
      <c r="F9" s="220">
        <v>0.2</v>
      </c>
    </row>
    <row r="10" spans="1:6" ht="15" thickBot="1" x14ac:dyDescent="0.35">
      <c r="A10" s="218" t="s">
        <v>308</v>
      </c>
      <c r="B10" s="219" t="s">
        <v>309</v>
      </c>
      <c r="C10" s="220">
        <v>1.4999999999999999E-2</v>
      </c>
      <c r="D10" s="220">
        <v>1.4999999999999999E-2</v>
      </c>
      <c r="E10" s="220">
        <v>1.4999999999999999E-2</v>
      </c>
      <c r="F10" s="220">
        <v>1.4999999999999999E-2</v>
      </c>
    </row>
    <row r="11" spans="1:6" ht="15" thickBot="1" x14ac:dyDescent="0.35">
      <c r="A11" s="218" t="s">
        <v>310</v>
      </c>
      <c r="B11" s="219" t="s">
        <v>311</v>
      </c>
      <c r="C11" s="220">
        <v>0.01</v>
      </c>
      <c r="D11" s="220">
        <v>0.01</v>
      </c>
      <c r="E11" s="220">
        <v>0.01</v>
      </c>
      <c r="F11" s="220">
        <v>0.01</v>
      </c>
    </row>
    <row r="12" spans="1:6" ht="15" thickBot="1" x14ac:dyDescent="0.35">
      <c r="A12" s="218" t="s">
        <v>312</v>
      </c>
      <c r="B12" s="219" t="s">
        <v>313</v>
      </c>
      <c r="C12" s="220">
        <v>2E-3</v>
      </c>
      <c r="D12" s="220">
        <v>2E-3</v>
      </c>
      <c r="E12" s="220">
        <v>2E-3</v>
      </c>
      <c r="F12" s="220">
        <v>2E-3</v>
      </c>
    </row>
    <row r="13" spans="1:6" ht="15" thickBot="1" x14ac:dyDescent="0.35">
      <c r="A13" s="218" t="s">
        <v>314</v>
      </c>
      <c r="B13" s="219" t="s">
        <v>315</v>
      </c>
      <c r="C13" s="220">
        <v>6.0000000000000001E-3</v>
      </c>
      <c r="D13" s="220">
        <v>6.0000000000000001E-3</v>
      </c>
      <c r="E13" s="220">
        <v>6.0000000000000001E-3</v>
      </c>
      <c r="F13" s="220">
        <v>6.0000000000000001E-3</v>
      </c>
    </row>
    <row r="14" spans="1:6" ht="15" thickBot="1" x14ac:dyDescent="0.35">
      <c r="A14" s="218" t="s">
        <v>316</v>
      </c>
      <c r="B14" s="219" t="s">
        <v>317</v>
      </c>
      <c r="C14" s="220">
        <v>2.5000000000000001E-2</v>
      </c>
      <c r="D14" s="220">
        <v>2.5000000000000001E-2</v>
      </c>
      <c r="E14" s="220">
        <v>2.5000000000000001E-2</v>
      </c>
      <c r="F14" s="220">
        <v>2.5000000000000001E-2</v>
      </c>
    </row>
    <row r="15" spans="1:6" ht="15" thickBot="1" x14ac:dyDescent="0.35">
      <c r="A15" s="218" t="s">
        <v>318</v>
      </c>
      <c r="B15" s="219" t="s">
        <v>319</v>
      </c>
      <c r="C15" s="220">
        <v>0.03</v>
      </c>
      <c r="D15" s="220">
        <v>0.03</v>
      </c>
      <c r="E15" s="220">
        <v>0.03</v>
      </c>
      <c r="F15" s="220">
        <v>0.03</v>
      </c>
    </row>
    <row r="16" spans="1:6" ht="15" thickBot="1" x14ac:dyDescent="0.35">
      <c r="A16" s="218" t="s">
        <v>320</v>
      </c>
      <c r="B16" s="219" t="s">
        <v>321</v>
      </c>
      <c r="C16" s="220">
        <v>0.08</v>
      </c>
      <c r="D16" s="220">
        <v>0.08</v>
      </c>
      <c r="E16" s="220">
        <v>0.08</v>
      </c>
      <c r="F16" s="220">
        <v>0.08</v>
      </c>
    </row>
    <row r="17" spans="1:14" ht="15" thickBot="1" x14ac:dyDescent="0.35">
      <c r="A17" s="218" t="s">
        <v>322</v>
      </c>
      <c r="B17" s="219" t="s">
        <v>323</v>
      </c>
      <c r="C17" s="220">
        <v>0.01</v>
      </c>
      <c r="D17" s="220">
        <v>0.01</v>
      </c>
      <c r="E17" s="220">
        <v>0.01</v>
      </c>
      <c r="F17" s="220">
        <v>0.01</v>
      </c>
    </row>
    <row r="18" spans="1:14" ht="15" thickBot="1" x14ac:dyDescent="0.35">
      <c r="A18" s="251" t="s">
        <v>324</v>
      </c>
      <c r="B18" s="252"/>
      <c r="C18" s="221">
        <v>0.17799999999999999</v>
      </c>
      <c r="D18" s="221">
        <v>0.17799999999999999</v>
      </c>
      <c r="E18" s="221">
        <v>0.37800000000000006</v>
      </c>
      <c r="F18" s="221">
        <v>0.37800000000000006</v>
      </c>
      <c r="N18" t="s">
        <v>381</v>
      </c>
    </row>
    <row r="19" spans="1:14" ht="15" thickBot="1" x14ac:dyDescent="0.35">
      <c r="A19" s="214" t="s">
        <v>325</v>
      </c>
      <c r="B19" s="215" t="s">
        <v>326</v>
      </c>
      <c r="C19" s="216"/>
      <c r="D19" s="217"/>
      <c r="E19" s="216"/>
      <c r="F19" s="217"/>
    </row>
    <row r="20" spans="1:14" ht="15" thickBot="1" x14ac:dyDescent="0.35">
      <c r="A20" s="218" t="s">
        <v>327</v>
      </c>
      <c r="B20" s="219" t="s">
        <v>328</v>
      </c>
      <c r="C20" s="220">
        <v>0.1787</v>
      </c>
      <c r="D20" s="220" t="s">
        <v>329</v>
      </c>
      <c r="E20" s="220">
        <v>0.1787</v>
      </c>
      <c r="F20" s="220" t="s">
        <v>329</v>
      </c>
    </row>
    <row r="21" spans="1:14" ht="15" thickBot="1" x14ac:dyDescent="0.35">
      <c r="A21" s="218" t="s">
        <v>330</v>
      </c>
      <c r="B21" s="219" t="s">
        <v>331</v>
      </c>
      <c r="C21" s="220">
        <v>3.95E-2</v>
      </c>
      <c r="D21" s="220" t="s">
        <v>329</v>
      </c>
      <c r="E21" s="220">
        <v>3.95E-2</v>
      </c>
      <c r="F21" s="220" t="s">
        <v>329</v>
      </c>
    </row>
    <row r="22" spans="1:14" ht="15" thickBot="1" x14ac:dyDescent="0.35">
      <c r="A22" s="218" t="s">
        <v>332</v>
      </c>
      <c r="B22" s="219" t="s">
        <v>333</v>
      </c>
      <c r="C22" s="220">
        <v>8.5000000000000006E-3</v>
      </c>
      <c r="D22" s="220">
        <v>6.6E-3</v>
      </c>
      <c r="E22" s="220">
        <v>8.5000000000000006E-3</v>
      </c>
      <c r="F22" s="220">
        <v>6.6E-3</v>
      </c>
    </row>
    <row r="23" spans="1:14" ht="15" thickBot="1" x14ac:dyDescent="0.35">
      <c r="A23" s="218" t="s">
        <v>334</v>
      </c>
      <c r="B23" s="219" t="s">
        <v>335</v>
      </c>
      <c r="C23" s="220">
        <v>0.1084</v>
      </c>
      <c r="D23" s="220">
        <v>8.3299999999999999E-2</v>
      </c>
      <c r="E23" s="220">
        <v>0.1084</v>
      </c>
      <c r="F23" s="220">
        <v>8.3299999999999999E-2</v>
      </c>
    </row>
    <row r="24" spans="1:14" ht="15" thickBot="1" x14ac:dyDescent="0.35">
      <c r="A24" s="218" t="s">
        <v>336</v>
      </c>
      <c r="B24" s="219" t="s">
        <v>337</v>
      </c>
      <c r="C24" s="220">
        <v>6.9999999999999999E-4</v>
      </c>
      <c r="D24" s="220">
        <v>5.9999999999999995E-4</v>
      </c>
      <c r="E24" s="220">
        <v>6.9999999999999999E-4</v>
      </c>
      <c r="F24" s="220">
        <v>5.9999999999999995E-4</v>
      </c>
    </row>
    <row r="25" spans="1:14" ht="15" thickBot="1" x14ac:dyDescent="0.35">
      <c r="A25" s="218" t="s">
        <v>338</v>
      </c>
      <c r="B25" s="219" t="s">
        <v>339</v>
      </c>
      <c r="C25" s="220">
        <v>7.1999999999999998E-3</v>
      </c>
      <c r="D25" s="220">
        <v>5.5999999999999999E-3</v>
      </c>
      <c r="E25" s="220">
        <v>7.1999999999999998E-3</v>
      </c>
      <c r="F25" s="220">
        <v>5.5999999999999999E-3</v>
      </c>
    </row>
    <row r="26" spans="1:14" ht="15" thickBot="1" x14ac:dyDescent="0.35">
      <c r="A26" s="218" t="s">
        <v>340</v>
      </c>
      <c r="B26" s="219" t="s">
        <v>341</v>
      </c>
      <c r="C26" s="220">
        <v>1.4800000000000001E-2</v>
      </c>
      <c r="D26" s="220" t="s">
        <v>329</v>
      </c>
      <c r="E26" s="220">
        <v>1.4800000000000001E-2</v>
      </c>
      <c r="F26" s="220" t="s">
        <v>329</v>
      </c>
    </row>
    <row r="27" spans="1:14" ht="15" thickBot="1" x14ac:dyDescent="0.35">
      <c r="A27" s="218" t="s">
        <v>342</v>
      </c>
      <c r="B27" s="219" t="s">
        <v>343</v>
      </c>
      <c r="C27" s="220">
        <v>1E-3</v>
      </c>
      <c r="D27" s="220">
        <v>8.0000000000000004E-4</v>
      </c>
      <c r="E27" s="220">
        <v>1E-3</v>
      </c>
      <c r="F27" s="220">
        <v>8.0000000000000004E-4</v>
      </c>
    </row>
    <row r="28" spans="1:14" ht="15" thickBot="1" x14ac:dyDescent="0.35">
      <c r="A28" s="218" t="s">
        <v>344</v>
      </c>
      <c r="B28" s="219" t="s">
        <v>345</v>
      </c>
      <c r="C28" s="220">
        <v>9.1300000000000006E-2</v>
      </c>
      <c r="D28" s="220">
        <v>7.0199999999999999E-2</v>
      </c>
      <c r="E28" s="220">
        <v>9.1300000000000006E-2</v>
      </c>
      <c r="F28" s="220">
        <v>7.0199999999999999E-2</v>
      </c>
    </row>
    <row r="29" spans="1:14" ht="15" thickBot="1" x14ac:dyDescent="0.35">
      <c r="A29" s="218" t="s">
        <v>346</v>
      </c>
      <c r="B29" s="219" t="s">
        <v>347</v>
      </c>
      <c r="C29" s="220">
        <v>2.9999999999999997E-4</v>
      </c>
      <c r="D29" s="220">
        <v>2.0000000000000001E-4</v>
      </c>
      <c r="E29" s="220">
        <v>2.9999999999999997E-4</v>
      </c>
      <c r="F29" s="220">
        <v>2.0000000000000001E-4</v>
      </c>
    </row>
    <row r="30" spans="1:14" ht="15" thickBot="1" x14ac:dyDescent="0.35">
      <c r="A30" s="251" t="s">
        <v>348</v>
      </c>
      <c r="B30" s="252"/>
      <c r="C30" s="221">
        <v>0.45039999999999997</v>
      </c>
      <c r="D30" s="221">
        <v>0.16729999999999998</v>
      </c>
      <c r="E30" s="221">
        <v>0.45039999999999997</v>
      </c>
      <c r="F30" s="221">
        <v>0.16729999999999998</v>
      </c>
    </row>
    <row r="31" spans="1:14" ht="28.2" thickBot="1" x14ac:dyDescent="0.35">
      <c r="A31" s="214" t="s">
        <v>349</v>
      </c>
      <c r="B31" s="215" t="s">
        <v>350</v>
      </c>
      <c r="C31" s="216"/>
      <c r="D31" s="217"/>
      <c r="E31" s="216"/>
      <c r="F31" s="217"/>
    </row>
    <row r="32" spans="1:14" ht="15" thickBot="1" x14ac:dyDescent="0.35">
      <c r="A32" s="218" t="s">
        <v>351</v>
      </c>
      <c r="B32" s="219" t="s">
        <v>352</v>
      </c>
      <c r="C32" s="220">
        <v>4.4900000000000002E-2</v>
      </c>
      <c r="D32" s="220">
        <v>3.4599999999999999E-2</v>
      </c>
      <c r="E32" s="220">
        <v>4.4900000000000002E-2</v>
      </c>
      <c r="F32" s="220">
        <v>3.4599999999999999E-2</v>
      </c>
    </row>
    <row r="33" spans="1:6" ht="15" thickBot="1" x14ac:dyDescent="0.35">
      <c r="A33" s="218" t="s">
        <v>353</v>
      </c>
      <c r="B33" s="219" t="s">
        <v>354</v>
      </c>
      <c r="C33" s="220">
        <v>1.1000000000000001E-3</v>
      </c>
      <c r="D33" s="220">
        <v>8.0000000000000004E-4</v>
      </c>
      <c r="E33" s="220">
        <v>1.1000000000000001E-3</v>
      </c>
      <c r="F33" s="220">
        <v>8.0000000000000004E-4</v>
      </c>
    </row>
    <row r="34" spans="1:6" ht="15" thickBot="1" x14ac:dyDescent="0.35">
      <c r="A34" s="218" t="s">
        <v>355</v>
      </c>
      <c r="B34" s="219" t="s">
        <v>356</v>
      </c>
      <c r="C34" s="220">
        <v>4.5400000000000003E-2</v>
      </c>
      <c r="D34" s="220">
        <v>3.49E-2</v>
      </c>
      <c r="E34" s="220">
        <v>4.5400000000000003E-2</v>
      </c>
      <c r="F34" s="220">
        <v>3.49E-2</v>
      </c>
    </row>
    <row r="35" spans="1:6" ht="15" thickBot="1" x14ac:dyDescent="0.35">
      <c r="A35" s="218" t="s">
        <v>357</v>
      </c>
      <c r="B35" s="219" t="s">
        <v>358</v>
      </c>
      <c r="C35" s="220">
        <v>3.1099999999999999E-2</v>
      </c>
      <c r="D35" s="220">
        <v>2.3900000000000001E-2</v>
      </c>
      <c r="E35" s="220">
        <v>3.1099999999999999E-2</v>
      </c>
      <c r="F35" s="220">
        <v>2.3900000000000001E-2</v>
      </c>
    </row>
    <row r="36" spans="1:6" ht="15" thickBot="1" x14ac:dyDescent="0.35">
      <c r="A36" s="218" t="s">
        <v>359</v>
      </c>
      <c r="B36" s="219" t="s">
        <v>360</v>
      </c>
      <c r="C36" s="220">
        <v>3.8E-3</v>
      </c>
      <c r="D36" s="220">
        <v>2.8999999999999998E-3</v>
      </c>
      <c r="E36" s="220">
        <v>3.8E-3</v>
      </c>
      <c r="F36" s="220">
        <v>2.8999999999999998E-3</v>
      </c>
    </row>
    <row r="37" spans="1:6" ht="15" thickBot="1" x14ac:dyDescent="0.35">
      <c r="A37" s="251" t="s">
        <v>361</v>
      </c>
      <c r="B37" s="252"/>
      <c r="C37" s="221">
        <v>0.12630000000000002</v>
      </c>
      <c r="D37" s="221">
        <v>9.7100000000000006E-2</v>
      </c>
      <c r="E37" s="221">
        <v>0.12630000000000002</v>
      </c>
      <c r="F37" s="221">
        <v>9.7100000000000006E-2</v>
      </c>
    </row>
    <row r="38" spans="1:6" ht="15" thickBot="1" x14ac:dyDescent="0.35">
      <c r="A38" s="214" t="s">
        <v>362</v>
      </c>
      <c r="B38" s="215" t="s">
        <v>363</v>
      </c>
      <c r="C38" s="216"/>
      <c r="D38" s="217"/>
      <c r="E38" s="216"/>
      <c r="F38" s="217"/>
    </row>
    <row r="39" spans="1:6" ht="15" thickBot="1" x14ac:dyDescent="0.35">
      <c r="A39" s="218" t="s">
        <v>364</v>
      </c>
      <c r="B39" s="219" t="s">
        <v>365</v>
      </c>
      <c r="C39" s="220">
        <v>8.0199999999999994E-2</v>
      </c>
      <c r="D39" s="220">
        <v>2.98E-2</v>
      </c>
      <c r="E39" s="220">
        <v>0.17030000000000001</v>
      </c>
      <c r="F39" s="220">
        <v>6.3200000000000006E-2</v>
      </c>
    </row>
    <row r="40" spans="1:6" ht="28.2" thickBot="1" x14ac:dyDescent="0.35">
      <c r="A40" s="218" t="s">
        <v>366</v>
      </c>
      <c r="B40" s="219" t="s">
        <v>367</v>
      </c>
      <c r="C40" s="220">
        <v>3.8E-3</v>
      </c>
      <c r="D40" s="220">
        <v>2.8999999999999998E-3</v>
      </c>
      <c r="E40" s="220">
        <v>4.0000000000000001E-3</v>
      </c>
      <c r="F40" s="220">
        <v>3.0999999999999999E-3</v>
      </c>
    </row>
    <row r="41" spans="1:6" ht="15" thickBot="1" x14ac:dyDescent="0.35">
      <c r="A41" s="251" t="s">
        <v>368</v>
      </c>
      <c r="B41" s="252"/>
      <c r="C41" s="221">
        <v>8.3999999999999991E-2</v>
      </c>
      <c r="D41" s="221">
        <v>3.27E-2</v>
      </c>
      <c r="E41" s="221">
        <v>0.17430000000000001</v>
      </c>
      <c r="F41" s="221">
        <v>6.6300000000000012E-2</v>
      </c>
    </row>
    <row r="42" spans="1:6" ht="15" thickBot="1" x14ac:dyDescent="0.35">
      <c r="A42" s="251" t="s">
        <v>369</v>
      </c>
      <c r="B42" s="252"/>
      <c r="C42" s="221">
        <v>0.8387</v>
      </c>
      <c r="D42" s="221">
        <v>0.47509999999999997</v>
      </c>
      <c r="E42" s="221">
        <v>1.129</v>
      </c>
      <c r="F42" s="221">
        <v>0.70870000000000011</v>
      </c>
    </row>
    <row r="43" spans="1:6" x14ac:dyDescent="0.3">
      <c r="A43" s="208"/>
      <c r="B43" s="208"/>
      <c r="C43" s="208"/>
      <c r="D43" s="208"/>
      <c r="E43" s="208"/>
      <c r="F43" s="208"/>
    </row>
    <row r="44" spans="1:6" x14ac:dyDescent="0.3">
      <c r="A44" s="209"/>
      <c r="B44" s="209" t="s">
        <v>371</v>
      </c>
      <c r="C44" s="209"/>
      <c r="D44" s="209"/>
      <c r="E44" s="209"/>
      <c r="F44" s="209"/>
    </row>
  </sheetData>
  <mergeCells count="11">
    <mergeCell ref="A18:B18"/>
    <mergeCell ref="A30:B30"/>
    <mergeCell ref="A37:B37"/>
    <mergeCell ref="A41:B41"/>
    <mergeCell ref="A42:B42"/>
    <mergeCell ref="A6:B7"/>
    <mergeCell ref="A2:F2"/>
    <mergeCell ref="A3:C3"/>
    <mergeCell ref="D3:F3"/>
    <mergeCell ref="C5:D5"/>
    <mergeCell ref="E5:F5"/>
  </mergeCells>
  <pageMargins left="0.51181102362204722" right="0.51181102362204722" top="0.78740157480314965" bottom="0.78740157480314965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Escopo de Fornecimento</vt:lpstr>
      <vt:lpstr>CPU - ITEM 1</vt:lpstr>
      <vt:lpstr>CPU - ITEM 2</vt:lpstr>
      <vt:lpstr>COTAÇÕES</vt:lpstr>
      <vt:lpstr>BDI</vt:lpstr>
      <vt:lpstr>Det.Encargos Sociais</vt:lpstr>
      <vt:lpstr>'Escopo de Fornecimento'!_Hlk88555056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Rafael Portella Ribeiro</dc:creator>
  <cp:lastModifiedBy>Júlio Carvalho</cp:lastModifiedBy>
  <cp:lastPrinted>2022-08-25T14:44:32Z</cp:lastPrinted>
  <dcterms:created xsi:type="dcterms:W3CDTF">2021-12-02T17:31:56Z</dcterms:created>
  <dcterms:modified xsi:type="dcterms:W3CDTF">2022-10-13T15:57:51Z</dcterms:modified>
</cp:coreProperties>
</file>