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6ª GRD-UEP\2022\10 - SRP PAVIMENTAÇÕES\PROCESSO SRP PAVIMENTAÇÕES 2022\04. TR - CONCLUIR\ANEXO 4 - ORÇAMENTO DE REFERÊNCIA E CRONOGRAMA - OK\LOTE 03 - PAV BLOCO INTERTRAVADO\"/>
    </mc:Choice>
  </mc:AlternateContent>
  <xr:revisionPtr revIDLastSave="0" documentId="13_ncr:1_{1546E034-0F8F-4C72-95AD-6ABAF0E8812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SUMO" sheetId="17" r:id="rId1"/>
    <sheet name="Orçamento Sintético" sheetId="1" r:id="rId2"/>
    <sheet name="MC" sheetId="4" r:id="rId3"/>
    <sheet name="CRONOGRAMA" sheetId="11" r:id="rId4"/>
    <sheet name="CPUs" sheetId="2" r:id="rId5"/>
    <sheet name="Mob e Desmob" sheetId="13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A">[1]SERVIÇO!#REF!</definedName>
    <definedName name="\B">[1]SERVIÇO!#REF!</definedName>
    <definedName name="\C">[1]SERVIÇO!#REF!</definedName>
    <definedName name="\I">[1]SERVIÇO!#REF!</definedName>
    <definedName name="\J">[1]SERVIÇO!#REF!</definedName>
    <definedName name="\O">[1]SERVIÇO!#REF!</definedName>
    <definedName name="\P">[1]SERVIÇO!#REF!</definedName>
    <definedName name="_01_09_96">#REF!</definedName>
    <definedName name="_ACR10">[1]SERVIÇO!#REF!</definedName>
    <definedName name="_ACR15">[1]SERVIÇO!#REF!</definedName>
    <definedName name="_acr20">[1]SERVIÇO!#REF!</definedName>
    <definedName name="_acr5">[1]SERVIÇO!#REF!</definedName>
    <definedName name="_ARQ1">[1]SERVIÇO!#REF!</definedName>
    <definedName name="_xlnm._FilterDatabase" localSheetId="4" hidden="1">CPUs!$A$5:$J$1293</definedName>
    <definedName name="_Order1" hidden="1">255</definedName>
    <definedName name="_PL1">#REF!</definedName>
    <definedName name="_QT100">[1]SERVIÇO!#REF!</definedName>
    <definedName name="_QT2">[1]SERVIÇO!#REF!</definedName>
    <definedName name="_QT3">[1]SERVIÇO!#REF!</definedName>
    <definedName name="_QT4">[1]SERVIÇO!#REF!</definedName>
    <definedName name="_QT50">[1]SERVIÇO!#REF!</definedName>
    <definedName name="_QT75">[1]SERVIÇO!#REF!</definedName>
    <definedName name="_T">[1]SERVIÇO!#REF!</definedName>
    <definedName name="A">#REF!</definedName>
    <definedName name="AA">[0]!AA</definedName>
    <definedName name="AAAAA">#REF!</definedName>
    <definedName name="abebqt">[1]SERVIÇO!#REF!</definedName>
    <definedName name="ACADUC">[1]SERVIÇO!#REF!</definedName>
    <definedName name="ACBEB">[1]SERVIÇO!#REF!</definedName>
    <definedName name="ACBOMB">[1]SERVIÇO!#REF!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IDO">#REF!</definedName>
    <definedName name="ACMUR">[1]SERVIÇO!#REF!</definedName>
    <definedName name="AÇO">#REF!</definedName>
    <definedName name="AÇO_CA_50_3_16">#REF!</definedName>
    <definedName name="ACONT2">[1]SERVIÇO!#REF!</definedName>
    <definedName name="ACPIPA">[1]SERVIÇO!#REF!</definedName>
    <definedName name="ACTRANSP">[1]SERVIÇO!#REF!</definedName>
    <definedName name="ADESIVO_PVC">#REF!</definedName>
    <definedName name="ADUCQT">[1]SERVIÇO!#REF!</definedName>
    <definedName name="AGUA_10LT">#REF!</definedName>
    <definedName name="AGUARRAZ">#REF!</definedName>
    <definedName name="AITEM">[1]SERVIÇO!#REF!</definedName>
    <definedName name="AJUDANTE">#REF!</definedName>
    <definedName name="ALIZAR_MAD_LEI">#REF!</definedName>
    <definedName name="ALTA">'[2]PRO-08'!#REF!</definedName>
    <definedName name="ALTADUC">[1]SERVIÇO!#REF!</definedName>
    <definedName name="ALTBOMB">[1]SERVIÇO!#REF!</definedName>
    <definedName name="ALTCAP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marela">#REF!</definedName>
    <definedName name="AMONIA">#REF!</definedName>
    <definedName name="APRENDIZ">{"total","SUM(total)","YNNNN",FALSE}</definedName>
    <definedName name="AQTEMP1">[1]SERVIÇO!#REF!</definedName>
    <definedName name="AQTEMP2">[1]SERVIÇO!#REF!</definedName>
    <definedName name="ARAME_RECOZIDO">[3]Insumos!$I$22</definedName>
    <definedName name="_xlnm.Print_Area" localSheetId="4">CPUs!$A$1:$J$741</definedName>
    <definedName name="_xlnm.Print_Area" localSheetId="3">CRONOGRAMA!$A$1:$O$23</definedName>
    <definedName name="_xlnm.Print_Area" localSheetId="2">MC!$A$1:$D$103</definedName>
    <definedName name="_xlnm.Print_Area" localSheetId="5">'Mob e Desmob'!$A$1:$N$35</definedName>
    <definedName name="_xlnm.Print_Area" localSheetId="1">'Orçamento Sintético'!$A$1:$I$39</definedName>
    <definedName name="Área_impressão_IM">#REF!</definedName>
    <definedName name="AREIA">#REF!</definedName>
    <definedName name="ARMAÇÃO_CONCRETO">#REF!</definedName>
    <definedName name="ARMADOR">#REF!</definedName>
    <definedName name="ARMARIO_90X60X17_CM">#REF!</definedName>
    <definedName name="ARQ">[1]SERVIÇO!#REF!</definedName>
    <definedName name="ARQERR">[1]SERVIÇO!#REF!</definedName>
    <definedName name="ARQMARC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s">[1]SERVIÇO!#REF!</definedName>
    <definedName name="ASSENTO_PLASTICO">#REF!</definedName>
    <definedName name="ATERRO_ARENOSO">#REF!</definedName>
    <definedName name="AUGUSTO">{"total","SUM(total)","YNNNN",FALSE}</definedName>
    <definedName name="azul">#REF!</definedName>
    <definedName name="AZULEGISTA">#REF!</definedName>
    <definedName name="AZULEJO_15X15">#REF!</definedName>
    <definedName name="AZULSINAL">#REF!</definedName>
    <definedName name="_xlnm.Database">#REF!</definedName>
    <definedName name="BARRO">[3]Insumos!$I$9</definedName>
    <definedName name="BDI">#REF!</definedName>
    <definedName name="bebqt">[1]SERVIÇO!#REF!</definedName>
    <definedName name="BG">#REF!</definedName>
    <definedName name="BGU">#REF!</definedName>
    <definedName name="BLOCO.CONC.CELULAR.12">#REF!</definedName>
    <definedName name="BLOCO.CONCRETO.14X19X39">#REF!</definedName>
    <definedName name="BLOCO.CONCRETO.19X19X39">#REF!</definedName>
    <definedName name="BLOCO.CONCRETO.9X19X39">#REF!</definedName>
    <definedName name="BLOCO_VIDRO">#REF!</definedName>
    <definedName name="BRITA1">#REF!</definedName>
    <definedName name="CAIXILHO_MAD_LEI">#REF!</definedName>
    <definedName name="CAL">#REF!</definedName>
    <definedName name="CAMP">[1]SERVIÇO!#REF!</definedName>
    <definedName name="CBU">#REF!</definedName>
    <definedName name="CBUII">#REF!</definedName>
    <definedName name="CBUQB">#REF!</definedName>
    <definedName name="CBUQc">#REF!</definedName>
    <definedName name="CERAMICA_30X30_PEI_IV">#REF!</definedName>
    <definedName name="CERAMICA_30x30_PEI_V">#REF!</definedName>
    <definedName name="CHAFQT">[1]SERVIÇO!#REF!</definedName>
    <definedName name="CIMENTO">#REF!</definedName>
    <definedName name="CIMENTO_BRANCO">#REF!</definedName>
    <definedName name="CIMENTO_COLA">#REF!</definedName>
    <definedName name="CLIENTE">#REF!</definedName>
    <definedName name="COLSUB">[1]SERVIÇO!#REF!</definedName>
    <definedName name="COMPENSA.PLAST">#REF!</definedName>
    <definedName name="COMPENSADO_RES_10MM">#REF!</definedName>
    <definedName name="COMPENSADO_RES_12MM">#REF!</definedName>
    <definedName name="CONCRETO_18_MPA">#REF!</definedName>
    <definedName name="CONT1">[1]SERVIÇO!#REF!</definedName>
    <definedName name="CONT2">[1]SERVIÇO!#REF!</definedName>
    <definedName name="CONT3">[1]SERVIÇO!#REF!</definedName>
    <definedName name="CONTAIT">[1]SERVIÇO!#REF!</definedName>
    <definedName name="CONTREC">[1]SERVIÇO!#REF!</definedName>
    <definedName name="CONTRES">[1]SERVIÇO!#REF!</definedName>
    <definedName name="CRITERX">[1]SERVIÇO!#REF!</definedName>
    <definedName name="Cronograma">{"total","SUM(total)","YNNNN",FALSE}</definedName>
    <definedName name="CRONOMOD">{"total","SUM(total)","YNNNN",FALSE}</definedName>
    <definedName name="d">#REF!</definedName>
    <definedName name="DATA">#REF!</definedName>
    <definedName name="Data_Final">#REF!</definedName>
    <definedName name="Data_Início">#REF!</definedName>
    <definedName name="DECANEL">#REF!</definedName>
    <definedName name="DERIVQT">[1]SERVIÇO!#REF!</definedName>
    <definedName name="descnt">#REF!</definedName>
    <definedName name="descont">#REF!</definedName>
    <definedName name="DESFORMA">#REF!</definedName>
    <definedName name="DGA">'[2]PRO-08'!#REF!</definedName>
    <definedName name="DIFQT">[1]SERVIÇO!#REF!</definedName>
    <definedName name="DJ">#REF!</definedName>
    <definedName name="DNIT_aprovação">[4]Auxiliar!$K$2:$K$5</definedName>
    <definedName name="dsadf">{"total","SUM(total)","YNNNN",FALSE}</definedName>
    <definedName name="ECJ">#REF!</definedName>
    <definedName name="EJ">#REF!</definedName>
    <definedName name="ELEMENTO_VAZADO">#REF!</definedName>
    <definedName name="ELETRICISTA">#REF!</definedName>
    <definedName name="EMPRESA">#REF!</definedName>
    <definedName name="ENCANADOR">#REF!</definedName>
    <definedName name="ENGATE_STORZ">#REF!</definedName>
    <definedName name="EQPOTENC">[1]SERVIÇO!#REF!</definedName>
    <definedName name="ESCORA">[3]Insumos!$I$72</definedName>
    <definedName name="EXA">'[2]PRO-08'!#REF!</definedName>
    <definedName name="Excel_BuiltIn_Print_Titles_2_1">#REF!</definedName>
    <definedName name="Excel_BuiltIn_Print_Titles_2_1_1">#REF!,#REF!</definedName>
    <definedName name="Excel_BuiltIn_Print_Titles_3_1_1">#REF!,#REF!</definedName>
    <definedName name="Excel_BuiltIn_Print_Titles_3_1_1_1">#REF!,#REF!</definedName>
    <definedName name="Excel_BuiltIn_Print_Titles_3_1_1_1_1">#REF!,#REF!</definedName>
    <definedName name="Excel_BuiltIn_Print_Titles_3_1_1_1_1_1">#REF!</definedName>
    <definedName name="Extenso">[0]!Extenso</definedName>
    <definedName name="fc1a">'[2]PRO-08'!#REF!</definedName>
    <definedName name="FC2A">'[2]PRO-08'!#REF!</definedName>
    <definedName name="FC3A">'[2]PRO-08'!#REF!</definedName>
    <definedName name="FCRITER">[1]SERVIÇO!#REF!</definedName>
    <definedName name="fda">{"total","SUM(total)","YNNNN",FALSE}</definedName>
    <definedName name="FGV_alteração">[4]Auxiliar!$J$2:$J$4</definedName>
    <definedName name="FORMA_MAD_BRANCA">#REF!</definedName>
    <definedName name="Formatação_Amarelo_comCusto">INDIRECT("'Analítico CCUs'!$W$2:$X$"&amp;'[5]Analítico CCUs'!$E$2)</definedName>
    <definedName name="Formatação_Azul">INDIRECT("'Analítico CCUs'!$P$2:$X$"&amp;'[5]Analítico CCUs'!$E$2)</definedName>
    <definedName name="Formatação_Vermelho">INDIRECT("'Analítico CCUs'!$F$2:$N$"&amp;'[5]Analítico CCUs'!$E$2)</definedName>
    <definedName name="Fromatação_Amarelo_semCusto">INDIRECT("'Analítico CCUs'!$P$2:$V$"&amp;'[5]Analítico CCUs'!$E$2)</definedName>
    <definedName name="GAS_CARBONICO_6KG">#REF!</definedName>
    <definedName name="GESSO">#REF!</definedName>
    <definedName name="GRANITO_AMENDOA">#REF!</definedName>
    <definedName name="GRANITO_CINZA_CORUMBA">#REF!</definedName>
    <definedName name="GUSTAVO">{"total","SUM(total)","YNNNN",FALSE}</definedName>
    <definedName name="hi">#REF!</definedName>
    <definedName name="HOJE">[1]SERVIÇO!#REF!</definedName>
    <definedName name="I">#REF!</definedName>
    <definedName name="IGOL_2">#REF!</definedName>
    <definedName name="IGOLFLEX">#REF!</definedName>
    <definedName name="IM">#REF!</definedName>
    <definedName name="IMPERMEABILIZANTE_SIKA">#REF!</definedName>
    <definedName name="IMPF">[1]SERVIÇO!#REF!</definedName>
    <definedName name="IMPI">[1]SERVIÇO!#REF!</definedName>
    <definedName name="Insumos">'[6]RELAÇÃO - COMPOSIÇÕES E INSUMOS'!$A$7:$D$337</definedName>
    <definedName name="ITEMCONT">[1]SERVIÇO!#REF!</definedName>
    <definedName name="ITEMDER">[1]SERVIÇO!#REF!</definedName>
    <definedName name="ITEMEQP">[1]SERVIÇO!#REF!</definedName>
    <definedName name="ITEMMUR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JUNTA_PLÁSTICA">#REF!</definedName>
    <definedName name="KORODUR">#REF!</definedName>
    <definedName name="LAMBRI_IPÊ">#REF!</definedName>
    <definedName name="LANÇAMENTO_CONCRETO">#REF!</definedName>
    <definedName name="LIGAÇÃO_FLEXIVEL">#REF!</definedName>
    <definedName name="LILASDRENA">#REF!</definedName>
    <definedName name="LIN">[1]SERVIÇO!#REF!</definedName>
    <definedName name="LIQUIDO_PREPARADOR">#REF!</definedName>
    <definedName name="LIQUIDO_SELADOR">[3]Insumos!$I$361</definedName>
    <definedName name="LISTSEL">[1]SERVIÇO!#REF!</definedName>
    <definedName name="LIXA_FERRO">#REF!</definedName>
    <definedName name="LIXA_MADEIRA">[3]Insumos!$I$374</definedName>
    <definedName name="LOCAB">[1]SERVIÇO!#REF!</definedName>
    <definedName name="LOCAL">[1]SERVIÇO!#REF!</definedName>
    <definedName name="LS">#REF!</definedName>
    <definedName name="MANGUEIRA_30_M">#REF!</definedName>
    <definedName name="MARCAX">[1]SERVIÇO!#REF!</definedName>
    <definedName name="MARCENEIRO">#REF!</definedName>
    <definedName name="MARMORE_BRANCO">#REF!</definedName>
    <definedName name="Mary">{"total","SUM(total)","YNNNN",FALSE}</definedName>
    <definedName name="MASSA_OLEO">#REF!</definedName>
    <definedName name="MASSA_PVA">[3]Insumos!$I$363</definedName>
    <definedName name="Medição">#REF!</definedName>
    <definedName name="MENUBOM">[1]SERVIÇO!#REF!</definedName>
    <definedName name="MENUEQP">[1]SERVIÇO!#REF!</definedName>
    <definedName name="MENUFIM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irin">{"total","SUM(total)","YNNNN",FALSE}</definedName>
    <definedName name="MOD">{"total","SUM(total)","YNNNN",FALSE}</definedName>
    <definedName name="MODIFICAÇÃO">{"total","SUM(total)","YNNNN",FALSE}</definedName>
    <definedName name="módulo1.Extenso">[0]!módulo1.Extenso</definedName>
    <definedName name="MUNICIPIO">[1]SERVIÇO!#REF!</definedName>
    <definedName name="MURBOMB">[1]SERVIÇO!#REF!</definedName>
    <definedName name="NDATA">[1]SERVIÇO!#REF!</definedName>
    <definedName name="NTEI">'[2]PRO-08'!#REF!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OPA">'[2]PRO-08'!#REF!</definedName>
    <definedName name="PARAFUSO_PARA_LOUÇA">#REF!</definedName>
    <definedName name="PDER">[1]SERVIÇO!#REF!</definedName>
    <definedName name="PDIVERS">[1]SERVIÇO!#REF!</definedName>
    <definedName name="PEÇA_6_X_3_MAD_LEI">#REF!</definedName>
    <definedName name="PEDRA_PRETA">[3]Insumos!$I$12</definedName>
    <definedName name="PEDREIRO">#REF!</definedName>
    <definedName name="PEMD">[1]SERVIÇO!#REF!</definedName>
    <definedName name="PERNAMANCA">[3]Insumos!$I$71</definedName>
    <definedName name="PERNAMANCA_MAD_LEI">#REF!</definedName>
    <definedName name="pesquisa">#REF!</definedName>
    <definedName name="PIEQUIP">[1]SERVIÇO!#REF!</definedName>
    <definedName name="PINTOR">#REF!</definedName>
    <definedName name="PL">#REF!</definedName>
    <definedName name="PMUR">[1]SERVIÇO!#REF!</definedName>
    <definedName name="PO_QUIMICO_4KG">#REF!</definedName>
    <definedName name="PONTALETE">#REF!</definedName>
    <definedName name="prego">#REF!</definedName>
    <definedName name="PREGO_1_X_16">#REF!</definedName>
    <definedName name="PREGO_2_12_X_12">#REF!</definedName>
    <definedName name="PREGO_2_12X10">#REF!</definedName>
    <definedName name="PREGO_2X11">#REF!</definedName>
    <definedName name="PREGO_2X12">#REF!</definedName>
    <definedName name="PTGERAL">[1]SERVIÇO!#REF!</definedName>
    <definedName name="QQ_2">[0]!QQ_2</definedName>
    <definedName name="QTNULO">[1]SERVIÇO!#REF!</definedName>
    <definedName name="QTPADRAO">[1]SERVIÇO!#REF!</definedName>
    <definedName name="QTRES">[1]SERVIÇO!#REF!</definedName>
    <definedName name="QUANT">[1]SERVIÇO!#REF!</definedName>
    <definedName name="QUANTP">[1]SERVIÇO!#REF!</definedName>
    <definedName name="RARQIMP">[1]SERVIÇO!#REF!</definedName>
    <definedName name="RBV">[7]Teor!$C$3:$C$7</definedName>
    <definedName name="RECADUC">[1]SERVIÇO!#REF!</definedName>
    <definedName name="REFERENTE">#REF!</definedName>
    <definedName name="REG">#REF!</definedName>
    <definedName name="REGUA_DUZIA">[3]Insumos!$I$61</definedName>
    <definedName name="REGULA">#REF!</definedName>
    <definedName name="REJUNTE">#REF!</definedName>
    <definedName name="RESUMO">[0]!RESUMO</definedName>
    <definedName name="ridbeb">[1]SERVIÇO!#REF!</definedName>
    <definedName name="RIDCHAF">[1]SERVIÇO!#REF!</definedName>
    <definedName name="ridres05">[1]SERVIÇO!#REF!</definedName>
    <definedName name="RIDRES10">[1]SERVIÇO!#REF!</definedName>
    <definedName name="RIDRES15">[1]SERVIÇO!#REF!</definedName>
    <definedName name="RIPAO">[3]Insumos!$I$61</definedName>
    <definedName name="RIPÃO">#REF!</definedName>
    <definedName name="RIPÃO_COMUM">[3]Insumos!$I$61</definedName>
    <definedName name="RIPÃO_MAD_LEI">#REF!</definedName>
    <definedName name="RMA">'[2]PRO-08'!#REF!</definedName>
    <definedName name="RODAPE_CINZA_CORUMBA">#REF!</definedName>
    <definedName name="ROMANO">[1]SERVIÇO!#REF!</definedName>
    <definedName name="ROTCOMP">[1]SERVIÇO!#REF!</definedName>
    <definedName name="ROTIMP">[1]SERVIÇO!#REF!</definedName>
    <definedName name="ROTRES">[1]SERVIÇO!#REF!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TEMP">[1]SERVIÇO!#REF!</definedName>
    <definedName name="RS">#REF!</definedName>
    <definedName name="RSEQ">[1]SERVIÇO!#REF!</definedName>
    <definedName name="RSUBTOT">[1]SERVIÇO!#REF!</definedName>
    <definedName name="rtitbeb">[1]SERVIÇO!#REF!</definedName>
    <definedName name="RTITCHAF">[1]SERVIÇO!#REF!</definedName>
    <definedName name="rtubos">[1]SERVIÇO!#REF!</definedName>
    <definedName name="SARRAFO">#REF!</definedName>
    <definedName name="sbg">#REF!</definedName>
    <definedName name="SBTC">#REF!</definedName>
    <definedName name="SEIXO">#REF!</definedName>
    <definedName name="SemanaTerminando">[8]materiais!#REF!</definedName>
    <definedName name="SET">[9]Comp!$E$361:$E$428</definedName>
    <definedName name="SIFÃO_CROMADO">#REF!</definedName>
    <definedName name="SISTEM1">[1]SERVIÇO!#REF!</definedName>
    <definedName name="SISTEM2">[1]SERVIÇO!#REF!</definedName>
    <definedName name="SOLEIRA_CINZA_CORUMBA">#REF!</definedName>
    <definedName name="SOLU_LIMPADORA">#REF!</definedName>
    <definedName name="SSS">[1]SERVIÇO!#REF!</definedName>
    <definedName name="SSTEMP">[1]SERVIÇO!#REF!</definedName>
    <definedName name="SUBDER">[1]SERVIÇO!#REF!</definedName>
    <definedName name="SUBDIV">[1]SERVIÇO!#REF!</definedName>
    <definedName name="SUBEQP">[1]SERVIÇO!#REF!</definedName>
    <definedName name="SUBMUR">[1]SERVIÇO!#REF!</definedName>
    <definedName name="TABUA">#REF!</definedName>
    <definedName name="TABUA.METRO">#REF!</definedName>
    <definedName name="TABUA_DUZIA">[3]Insumos!$I$70</definedName>
    <definedName name="TÁBUA_MAD_FORTE">#REF!</definedName>
    <definedName name="TARUGO">#REF!</definedName>
    <definedName name="TELHA_FIBROCIMENTO_6MM">#REF!</definedName>
    <definedName name="TELHA_FRIBOCIMENTO_4MM">#REF!</definedName>
    <definedName name="TELHA_PLAN">#REF!</definedName>
    <definedName name="TELHACRYL">#REF!</definedName>
    <definedName name="Teor">[7]Teor!$A$3:$A$7</definedName>
    <definedName name="Terraplenagem">[0]!Terraplenagem</definedName>
    <definedName name="TIJOLO_10X20X20">[3]Insumos!$I$28</definedName>
    <definedName name="TIJOLO_6_FUROS">[3]Insumos!$I$28</definedName>
    <definedName name="TINTA_ACRILICA">#REF!</definedName>
    <definedName name="TINTA_ESMALTE">#REF!</definedName>
    <definedName name="TINTA_NOVACOR">#REF!</definedName>
    <definedName name="TINTA_OLEO">[3]Insumos!$I$366</definedName>
    <definedName name="TINTA_PVA">[3]Insumos!$I$365</definedName>
    <definedName name="titbeb">[1]SERVIÇO!#REF!</definedName>
    <definedName name="TITCHAF">[1]SERVIÇO!#REF!</definedName>
    <definedName name="_xlnm.Print_Titles" localSheetId="4">CPUs!$1:$4</definedName>
    <definedName name="_xlnm.Print_Titles" localSheetId="2">MC!$1:$3</definedName>
    <definedName name="_xlnm.Print_Titles" localSheetId="1">'Orçamento Sintético'!$1:$4</definedName>
    <definedName name="TOTAL_ADMINISTRATIVO">#REF!</definedName>
    <definedName name="TOTAL_AULA">#REF!</definedName>
    <definedName name="TOTAL_EXTERNA">#REF!</definedName>
    <definedName name="TOTAL_QUADRA">#REF!</definedName>
    <definedName name="TOTAL_VESTIÁRIO">#REF!</definedName>
    <definedName name="TOTQTS">[1]SERVIÇO!#REF!</definedName>
    <definedName name="TPM">#REF!</definedName>
    <definedName name="TTT">[1]SERVIÇO!#REF!</definedName>
    <definedName name="TXTEQUIP">[1]SERVIÇO!#REF!</definedName>
    <definedName name="TXTMARCA">[1]SERVIÇO!#REF!</definedName>
    <definedName name="TXTMOD">[1]SERVIÇO!#REF!</definedName>
    <definedName name="TXTPOT">[1]SERVIÇO!#REF!</definedName>
    <definedName name="value_def_array">{"total","SUM(total)","YNNNN",FALSE}</definedName>
    <definedName name="Vazios">[7]Teor!$B$3:$B$7</definedName>
    <definedName name="VEDA_ROSCA">#REF!</definedName>
    <definedName name="verde">#REF!</definedName>
    <definedName name="verdepav">#REF!</definedName>
    <definedName name="VERNIZ_POLIURETANO">#REF!</definedName>
    <definedName name="WEWRWR">[0]!WEWRWR</definedName>
    <definedName name="WITENS">[1]SERVIÇO!#REF!</definedName>
    <definedName name="WNMLOCAL">[1]SERVIÇO!#REF!</definedName>
    <definedName name="WNMMUN">[1]SERVIÇO!#REF!</definedName>
    <definedName name="WNMSERV">[1]SERVIÇO!#REF!</definedName>
    <definedName name="x">[7]Equipamentos!#REF!</definedName>
    <definedName name="XALFA">[1]SERVIÇO!#REF!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XXX">[0]!XXX</definedName>
    <definedName name="ZARCAO">#REF!</definedName>
    <definedName name="ZECA">[1]SERVIÇO!#REF!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" i="1" l="1"/>
  <c r="H12" i="1"/>
  <c r="G52" i="2"/>
  <c r="F51" i="2"/>
  <c r="D20" i="4"/>
  <c r="J51" i="2" l="1"/>
  <c r="J52" i="2" s="1"/>
  <c r="D89" i="4"/>
  <c r="D32" i="4"/>
  <c r="D36" i="4" s="1"/>
  <c r="D52" i="4"/>
  <c r="D45" i="4"/>
  <c r="D28" i="4"/>
  <c r="G25" i="4"/>
  <c r="L10" i="1"/>
  <c r="L8" i="1"/>
  <c r="L7" i="1"/>
  <c r="F103" i="4"/>
  <c r="F94" i="4"/>
  <c r="F89" i="4"/>
  <c r="F86" i="4"/>
  <c r="K35" i="1"/>
  <c r="L35" i="1" s="1"/>
  <c r="H16" i="1"/>
  <c r="Q18" i="11"/>
  <c r="D33" i="4"/>
  <c r="F33" i="4" s="1"/>
  <c r="H33" i="1"/>
  <c r="H34" i="1"/>
  <c r="D86" i="4"/>
  <c r="B83" i="4"/>
  <c r="B80" i="4"/>
  <c r="B77" i="4"/>
  <c r="M87" i="4"/>
  <c r="M84" i="4"/>
  <c r="M83" i="4"/>
  <c r="M82" i="4"/>
  <c r="M81" i="4"/>
  <c r="M80" i="4"/>
  <c r="M79" i="4"/>
  <c r="M78" i="4"/>
  <c r="M77" i="4"/>
  <c r="B76" i="4"/>
  <c r="K9" i="1" l="1"/>
  <c r="K20" i="1"/>
  <c r="L20" i="1" s="1"/>
  <c r="K31" i="1"/>
  <c r="L31" i="1" s="1"/>
  <c r="K29" i="1"/>
  <c r="L29" i="1" s="1"/>
  <c r="K14" i="1"/>
  <c r="K36" i="1"/>
  <c r="L36" i="1" s="1"/>
  <c r="D103" i="4"/>
  <c r="D59" i="4"/>
  <c r="D64" i="4" s="1"/>
  <c r="H28" i="1"/>
  <c r="H25" i="1"/>
  <c r="H19" i="1"/>
  <c r="F64" i="4" l="1"/>
  <c r="D70" i="4"/>
  <c r="F70" i="4" s="1"/>
  <c r="F59" i="4"/>
  <c r="D9" i="4"/>
  <c r="D13" i="4" s="1"/>
  <c r="D17" i="4" l="1"/>
  <c r="F75" i="4"/>
  <c r="F48" i="4"/>
  <c r="F45" i="4"/>
  <c r="F41" i="4"/>
  <c r="F28" i="4"/>
  <c r="F24" i="4"/>
  <c r="F18" i="4"/>
  <c r="F17" i="4"/>
  <c r="F19" i="4" s="1"/>
  <c r="F20" i="4" s="1"/>
  <c r="F6" i="4" s="1"/>
  <c r="D94" i="4"/>
  <c r="Q16" i="11"/>
  <c r="Q14" i="11"/>
  <c r="Q12" i="11"/>
  <c r="Q10" i="11"/>
  <c r="Q8" i="11"/>
  <c r="Q6" i="11"/>
  <c r="D18" i="4"/>
  <c r="D16" i="4" l="1"/>
  <c r="D23" i="4"/>
  <c r="D26" i="4" s="1"/>
  <c r="D25" i="4" s="1"/>
  <c r="H17" i="4"/>
  <c r="F56" i="4"/>
  <c r="F52" i="4"/>
  <c r="F32" i="4"/>
  <c r="F16" i="4"/>
  <c r="F9" i="4"/>
  <c r="F5" i="4"/>
  <c r="H25" i="4" l="1"/>
  <c r="D29" i="4"/>
  <c r="F36" i="4"/>
  <c r="D31" i="4"/>
  <c r="F23" i="4"/>
  <c r="F26" i="4" s="1"/>
  <c r="F8" i="4"/>
  <c r="D75" i="4"/>
  <c r="D48" i="4"/>
  <c r="D41" i="4"/>
  <c r="D24" i="4"/>
  <c r="D22" i="4" s="1"/>
  <c r="D40" i="4" l="1"/>
  <c r="D43" i="4" s="1"/>
  <c r="D42" i="4" s="1"/>
  <c r="D35" i="4"/>
  <c r="D34" i="4" s="1"/>
  <c r="F22" i="4"/>
  <c r="H30" i="13"/>
  <c r="E13" i="13"/>
  <c r="E17" i="13" s="1"/>
  <c r="E12" i="13"/>
  <c r="E16" i="13" s="1"/>
  <c r="A5" i="13"/>
  <c r="D47" i="4" l="1"/>
  <c r="D50" i="4"/>
  <c r="D49" i="4" s="1"/>
  <c r="F13" i="1"/>
  <c r="K13" i="1" s="1"/>
  <c r="F12" i="1"/>
  <c r="K12" i="1" s="1"/>
  <c r="D5" i="4"/>
  <c r="F7" i="1" s="1"/>
  <c r="K7" i="1" s="1"/>
  <c r="E33" i="13"/>
  <c r="E34" i="13"/>
  <c r="H37" i="13"/>
  <c r="D14" i="4"/>
  <c r="F11" i="1"/>
  <c r="K11" i="1" s="1"/>
  <c r="L11" i="1" s="1"/>
  <c r="D30" i="4"/>
  <c r="D54" i="4" l="1"/>
  <c r="D58" i="4" s="1"/>
  <c r="D61" i="4" s="1"/>
  <c r="D60" i="4" s="1"/>
  <c r="D46" i="4"/>
  <c r="F14" i="4"/>
  <c r="F12" i="4" s="1"/>
  <c r="G14" i="4"/>
  <c r="H14" i="4" s="1"/>
  <c r="F16" i="1"/>
  <c r="I16" i="1" s="1"/>
  <c r="F19" i="1"/>
  <c r="F25" i="4"/>
  <c r="F29" i="4" s="1"/>
  <c r="F31" i="4"/>
  <c r="D8" i="4"/>
  <c r="F8" i="1" s="1"/>
  <c r="K8" i="1" s="1"/>
  <c r="D12" i="4"/>
  <c r="F10" i="1" s="1"/>
  <c r="K10" i="1" s="1"/>
  <c r="D56" i="4"/>
  <c r="D53" i="4" l="1"/>
  <c r="F25" i="1" s="1"/>
  <c r="I25" i="1" s="1"/>
  <c r="D57" i="4"/>
  <c r="F35" i="4"/>
  <c r="F34" i="4" s="1"/>
  <c r="F30" i="4"/>
  <c r="K16" i="1"/>
  <c r="I19" i="1"/>
  <c r="K19" i="1"/>
  <c r="L19" i="1" s="1"/>
  <c r="D74" i="4"/>
  <c r="D78" i="4" s="1"/>
  <c r="D67" i="4"/>
  <c r="D66" i="4" s="1"/>
  <c r="F28" i="1" s="1"/>
  <c r="F40" i="4"/>
  <c r="F15" i="1"/>
  <c r="K15" i="1" s="1"/>
  <c r="L15" i="1" s="1"/>
  <c r="H15" i="1"/>
  <c r="H17" i="1"/>
  <c r="H18" i="1"/>
  <c r="H21" i="1"/>
  <c r="H22" i="1"/>
  <c r="H23" i="1"/>
  <c r="H24" i="1"/>
  <c r="H26" i="1"/>
  <c r="H27" i="1"/>
  <c r="H30" i="1"/>
  <c r="H32" i="1"/>
  <c r="H36" i="1"/>
  <c r="H37" i="1"/>
  <c r="H38" i="1"/>
  <c r="H39" i="1"/>
  <c r="H8" i="1"/>
  <c r="I8" i="1" s="1"/>
  <c r="H7" i="1"/>
  <c r="I7" i="1" s="1"/>
  <c r="H11" i="1"/>
  <c r="I12" i="1"/>
  <c r="H13" i="1"/>
  <c r="I13" i="1" s="1"/>
  <c r="H10" i="1"/>
  <c r="I10" i="1" s="1"/>
  <c r="K25" i="1" l="1"/>
  <c r="L25" i="1" s="1"/>
  <c r="I28" i="1"/>
  <c r="K28" i="1"/>
  <c r="L28" i="1" s="1"/>
  <c r="I6" i="1"/>
  <c r="C7" i="11" s="1"/>
  <c r="I11" i="1"/>
  <c r="I9" i="1" s="1"/>
  <c r="C9" i="11" s="1"/>
  <c r="F43" i="4"/>
  <c r="F50" i="4" s="1"/>
  <c r="F49" i="4" s="1"/>
  <c r="F39" i="4"/>
  <c r="I15" i="1"/>
  <c r="F17" i="1"/>
  <c r="I17" i="1" l="1"/>
  <c r="K17" i="1"/>
  <c r="L17" i="1" s="1"/>
  <c r="D77" i="4"/>
  <c r="F32" i="1" s="1"/>
  <c r="K32" i="1" s="1"/>
  <c r="L32" i="1" s="1"/>
  <c r="D81" i="4"/>
  <c r="E7" i="11"/>
  <c r="K6" i="1"/>
  <c r="F42" i="4"/>
  <c r="F47" i="4"/>
  <c r="D84" i="4" l="1"/>
  <c r="D80" i="4"/>
  <c r="F33" i="1" s="1"/>
  <c r="H9" i="11"/>
  <c r="D9" i="11"/>
  <c r="I9" i="11"/>
  <c r="E9" i="11"/>
  <c r="M9" i="11"/>
  <c r="O9" i="11"/>
  <c r="G9" i="11"/>
  <c r="F9" i="11"/>
  <c r="J9" i="11"/>
  <c r="L9" i="11"/>
  <c r="K9" i="11"/>
  <c r="N9" i="11"/>
  <c r="O7" i="11"/>
  <c r="F7" i="11"/>
  <c r="H7" i="11"/>
  <c r="L7" i="11"/>
  <c r="M7" i="11"/>
  <c r="D7" i="11"/>
  <c r="I7" i="11"/>
  <c r="K7" i="11"/>
  <c r="G7" i="11"/>
  <c r="J7" i="11"/>
  <c r="N7" i="11"/>
  <c r="F54" i="4"/>
  <c r="F46" i="4"/>
  <c r="F18" i="1"/>
  <c r="I33" i="1" l="1"/>
  <c r="K33" i="1"/>
  <c r="L33" i="1" s="1"/>
  <c r="I18" i="1"/>
  <c r="K18" i="1"/>
  <c r="L18" i="1" s="1"/>
  <c r="D83" i="4"/>
  <c r="F34" i="1" s="1"/>
  <c r="K34" i="1" s="1"/>
  <c r="L34" i="1" s="1"/>
  <c r="D90" i="4"/>
  <c r="F58" i="4"/>
  <c r="F53" i="4"/>
  <c r="D39" i="4"/>
  <c r="F21" i="1" s="1"/>
  <c r="I14" i="1" l="1"/>
  <c r="C11" i="11" s="1"/>
  <c r="I21" i="1"/>
  <c r="K21" i="1"/>
  <c r="L21" i="1" s="1"/>
  <c r="D93" i="4"/>
  <c r="D91" i="4"/>
  <c r="I34" i="1"/>
  <c r="F61" i="4"/>
  <c r="F67" i="4" s="1"/>
  <c r="F66" i="4" s="1"/>
  <c r="F57" i="4"/>
  <c r="F22" i="1"/>
  <c r="N11" i="11" l="1"/>
  <c r="K11" i="11"/>
  <c r="F11" i="11"/>
  <c r="M11" i="11"/>
  <c r="E11" i="11"/>
  <c r="H11" i="11"/>
  <c r="O11" i="11"/>
  <c r="J11" i="11"/>
  <c r="I11" i="11"/>
  <c r="D11" i="11"/>
  <c r="L11" i="11"/>
  <c r="G11" i="11"/>
  <c r="I22" i="1"/>
  <c r="K22" i="1"/>
  <c r="L22" i="1" s="1"/>
  <c r="D92" i="4"/>
  <c r="D98" i="4"/>
  <c r="D102" i="4" s="1"/>
  <c r="D101" i="4" s="1"/>
  <c r="F39" i="1" s="1"/>
  <c r="F60" i="4"/>
  <c r="F74" i="4"/>
  <c r="F78" i="4" s="1"/>
  <c r="F23" i="1"/>
  <c r="L16" i="1" s="1"/>
  <c r="F77" i="4" l="1"/>
  <c r="F81" i="4"/>
  <c r="I23" i="1"/>
  <c r="K23" i="1"/>
  <c r="L23" i="1" s="1"/>
  <c r="D7" i="17"/>
  <c r="K39" i="1"/>
  <c r="L39" i="1" s="1"/>
  <c r="F73" i="4"/>
  <c r="F24" i="1"/>
  <c r="F84" i="4" l="1"/>
  <c r="F80" i="4"/>
  <c r="I24" i="1"/>
  <c r="K24" i="1"/>
  <c r="L24" i="1" s="1"/>
  <c r="F26" i="1"/>
  <c r="F90" i="4" l="1"/>
  <c r="F83" i="4"/>
  <c r="I26" i="1"/>
  <c r="K26" i="1"/>
  <c r="L26" i="1" s="1"/>
  <c r="F27" i="1"/>
  <c r="K27" i="1" s="1"/>
  <c r="L27" i="1" s="1"/>
  <c r="F93" i="4" l="1"/>
  <c r="F91" i="4"/>
  <c r="I27" i="1"/>
  <c r="D73" i="4"/>
  <c r="F30" i="1" s="1"/>
  <c r="K30" i="1" s="1"/>
  <c r="L30" i="1" s="1"/>
  <c r="I20" i="1" l="1"/>
  <c r="F98" i="4"/>
  <c r="F92" i="4"/>
  <c r="C13" i="11"/>
  <c r="I30" i="1"/>
  <c r="I29" i="1" l="1"/>
  <c r="F97" i="4"/>
  <c r="F102" i="4"/>
  <c r="F101" i="4" s="1"/>
  <c r="E13" i="11"/>
  <c r="J13" i="11"/>
  <c r="M13" i="11"/>
  <c r="F13" i="11"/>
  <c r="H13" i="11"/>
  <c r="K13" i="11"/>
  <c r="G13" i="11"/>
  <c r="L13" i="11"/>
  <c r="N13" i="11"/>
  <c r="O13" i="11"/>
  <c r="D13" i="11"/>
  <c r="I13" i="11"/>
  <c r="I32" i="1"/>
  <c r="C15" i="11"/>
  <c r="I31" i="1" l="1"/>
  <c r="C17" i="11"/>
  <c r="J15" i="11"/>
  <c r="K15" i="11"/>
  <c r="M15" i="11"/>
  <c r="I15" i="11"/>
  <c r="O15" i="11"/>
  <c r="L15" i="11"/>
  <c r="N15" i="11"/>
  <c r="F15" i="11"/>
  <c r="G15" i="11"/>
  <c r="D15" i="11"/>
  <c r="H15" i="11"/>
  <c r="E15" i="11"/>
  <c r="D17" i="11" l="1"/>
  <c r="O17" i="11"/>
  <c r="H17" i="11"/>
  <c r="K17" i="11"/>
  <c r="J17" i="11"/>
  <c r="G17" i="11"/>
  <c r="I17" i="11"/>
  <c r="N17" i="11"/>
  <c r="L17" i="11"/>
  <c r="E17" i="11"/>
  <c r="M17" i="11"/>
  <c r="F17" i="11"/>
  <c r="F37" i="1"/>
  <c r="I37" i="1" l="1"/>
  <c r="K37" i="1"/>
  <c r="L37" i="1" s="1"/>
  <c r="D97" i="4"/>
  <c r="F38" i="1" s="1"/>
  <c r="I38" i="1" l="1"/>
  <c r="K38" i="1"/>
  <c r="L38" i="1" s="1"/>
  <c r="I39" i="1"/>
  <c r="I36" i="1" l="1"/>
  <c r="I35" i="1" l="1"/>
  <c r="I5" i="1" l="1"/>
  <c r="O35" i="1"/>
  <c r="C19" i="11"/>
  <c r="C5" i="11" s="1"/>
  <c r="K4" i="1"/>
  <c r="J10" i="1"/>
  <c r="J13" i="1"/>
  <c r="J11" i="1"/>
  <c r="J12" i="1"/>
  <c r="K41" i="1"/>
  <c r="K2" i="1"/>
  <c r="F3" i="4"/>
  <c r="K5" i="1"/>
  <c r="D6" i="17"/>
  <c r="D8" i="17" s="1"/>
  <c r="O8" i="1" l="1"/>
  <c r="O10" i="1"/>
  <c r="O11" i="1"/>
  <c r="O36" i="1"/>
  <c r="O12" i="1"/>
  <c r="O40" i="1"/>
  <c r="O41" i="1"/>
  <c r="O7" i="1"/>
  <c r="Q7" i="1" s="1"/>
  <c r="O16" i="1"/>
  <c r="O25" i="1"/>
  <c r="O19" i="1"/>
  <c r="O13" i="1"/>
  <c r="O15" i="1"/>
  <c r="O28" i="1"/>
  <c r="O17" i="1"/>
  <c r="O18" i="1"/>
  <c r="O33" i="1"/>
  <c r="O21" i="1"/>
  <c r="Q8" i="1" s="1"/>
  <c r="O34" i="1"/>
  <c r="O22" i="1"/>
  <c r="O23" i="1"/>
  <c r="O24" i="1"/>
  <c r="O26" i="1"/>
  <c r="O27" i="1"/>
  <c r="O30" i="1"/>
  <c r="Q9" i="1" s="1"/>
  <c r="O20" i="1"/>
  <c r="O32" i="1"/>
  <c r="O29" i="1"/>
  <c r="O31" i="1"/>
  <c r="O37" i="1"/>
  <c r="O39" i="1"/>
  <c r="O38" i="1"/>
  <c r="F19" i="11"/>
  <c r="F5" i="11" s="1"/>
  <c r="F21" i="11" s="1"/>
  <c r="F20" i="11" s="1"/>
  <c r="C18" i="11"/>
  <c r="G19" i="11"/>
  <c r="G5" i="11" s="1"/>
  <c r="G4" i="11" s="1"/>
  <c r="H19" i="11"/>
  <c r="H5" i="11" s="1"/>
  <c r="H4" i="11" s="1"/>
  <c r="I19" i="11"/>
  <c r="I5" i="11" s="1"/>
  <c r="I21" i="11" s="1"/>
  <c r="I20" i="11" s="1"/>
  <c r="J19" i="11"/>
  <c r="J5" i="11" s="1"/>
  <c r="J21" i="11" s="1"/>
  <c r="J20" i="11" s="1"/>
  <c r="M19" i="11"/>
  <c r="M5" i="11" s="1"/>
  <c r="M4" i="11" s="1"/>
  <c r="D19" i="11"/>
  <c r="D5" i="11" s="1"/>
  <c r="D21" i="11" s="1"/>
  <c r="K19" i="11"/>
  <c r="K5" i="11" s="1"/>
  <c r="K21" i="11" s="1"/>
  <c r="K20" i="11" s="1"/>
  <c r="N19" i="11"/>
  <c r="N5" i="11" s="1"/>
  <c r="N21" i="11" s="1"/>
  <c r="N20" i="11" s="1"/>
  <c r="O19" i="11"/>
  <c r="O5" i="11" s="1"/>
  <c r="O21" i="11" s="1"/>
  <c r="O20" i="11" s="1"/>
  <c r="E19" i="11"/>
  <c r="E5" i="11" s="1"/>
  <c r="E4" i="11" s="1"/>
  <c r="L19" i="11"/>
  <c r="L5" i="11" s="1"/>
  <c r="L21" i="11" s="1"/>
  <c r="L20" i="11" s="1"/>
  <c r="K42" i="1"/>
  <c r="K43" i="1" s="1"/>
  <c r="K44" i="1" s="1"/>
  <c r="K45" i="1" s="1"/>
  <c r="C8" i="11"/>
  <c r="C6" i="11"/>
  <c r="C16" i="11"/>
  <c r="C10" i="11"/>
  <c r="C12" i="11"/>
  <c r="C14" i="11"/>
  <c r="G21" i="11" l="1"/>
  <c r="G20" i="11" s="1"/>
  <c r="Q10" i="1"/>
  <c r="I4" i="11"/>
  <c r="M21" i="11"/>
  <c r="M20" i="11" s="1"/>
  <c r="F4" i="11"/>
  <c r="N4" i="11"/>
  <c r="J4" i="11"/>
  <c r="D4" i="11"/>
  <c r="H21" i="11"/>
  <c r="H20" i="11" s="1"/>
  <c r="E21" i="11"/>
  <c r="E20" i="11" s="1"/>
  <c r="O4" i="11"/>
  <c r="K4" i="11"/>
  <c r="L4" i="11"/>
  <c r="C4" i="11"/>
  <c r="D23" i="11"/>
  <c r="D20" i="11"/>
  <c r="Q20" i="11" l="1"/>
  <c r="Q4" i="11"/>
  <c r="D22" i="11"/>
  <c r="E23" i="11"/>
  <c r="E22" i="11" l="1"/>
  <c r="F23" i="11"/>
  <c r="F22" i="11" l="1"/>
  <c r="G23" i="11"/>
  <c r="G22" i="11" l="1"/>
  <c r="H23" i="11"/>
  <c r="H22" i="11" l="1"/>
  <c r="I23" i="11"/>
  <c r="I22" i="11" l="1"/>
  <c r="J23" i="11"/>
  <c r="J22" i="11" l="1"/>
  <c r="K23" i="11"/>
  <c r="K22" i="11" l="1"/>
  <c r="L23" i="11"/>
  <c r="L22" i="11" l="1"/>
  <c r="M23" i="11"/>
  <c r="M22" i="11" l="1"/>
  <c r="N23" i="11"/>
  <c r="N22" i="11" l="1"/>
  <c r="O23" i="11"/>
  <c r="O22" i="11" s="1"/>
</calcChain>
</file>

<file path=xl/sharedStrings.xml><?xml version="1.0" encoding="utf-8"?>
<sst xmlns="http://schemas.openxmlformats.org/spreadsheetml/2006/main" count="5556" uniqueCount="848">
  <si>
    <t>Bancos</t>
  </si>
  <si>
    <t>B.D.I.</t>
  </si>
  <si>
    <t>Encargos Sociais</t>
  </si>
  <si>
    <t>Não Desonerado: 
Horista: 114,47%
Mensalista: 70,91%</t>
  </si>
  <si>
    <t>Item</t>
  </si>
  <si>
    <t>Código</t>
  </si>
  <si>
    <t>Banco</t>
  </si>
  <si>
    <t>Descrição</t>
  </si>
  <si>
    <t>Und</t>
  </si>
  <si>
    <t>Quant.</t>
  </si>
  <si>
    <t xml:space="preserve"> 1 </t>
  </si>
  <si>
    <t>PAVIMENTAÇÃO EM BLOCO DE CONCRETO INTERTRAVADO</t>
  </si>
  <si>
    <t xml:space="preserve"> 1.1 </t>
  </si>
  <si>
    <t>SERVIÇOS PRELIMINARES</t>
  </si>
  <si>
    <t xml:space="preserve"> 1.1.1 </t>
  </si>
  <si>
    <t xml:space="preserve"> CCU 04 </t>
  </si>
  <si>
    <t>Próprio</t>
  </si>
  <si>
    <t>MOBILIZAÇÃO E DESMOBILIZAÇÃO (MÁQUINAS E CONTAINERS)</t>
  </si>
  <si>
    <t>T x Km</t>
  </si>
  <si>
    <t xml:space="preserve"> 1.1.2 </t>
  </si>
  <si>
    <t>ORSE</t>
  </si>
  <si>
    <t>Placa de obra em chapa aço galvanizado, instalada - Rev 02_01/2022</t>
  </si>
  <si>
    <t>m²</t>
  </si>
  <si>
    <t>ADMINISTRAÇÃO LOCAL DE OBRA (2022)</t>
  </si>
  <si>
    <t>und</t>
  </si>
  <si>
    <t xml:space="preserve"> CCU 02 </t>
  </si>
  <si>
    <t>CANTEIRO DE OBRAS EM CONTAINER (Escritório + WCs + Almoxarifado + Laboratório)</t>
  </si>
  <si>
    <t>UND</t>
  </si>
  <si>
    <t xml:space="preserve"> 1.2 </t>
  </si>
  <si>
    <t>PROJETO EXECUTIVO</t>
  </si>
  <si>
    <t xml:space="preserve"> 1.2.1 </t>
  </si>
  <si>
    <t xml:space="preserve"> 9345 </t>
  </si>
  <si>
    <t>Levantamento topográfico planimétrico de rua (via pública) e semi - cadastro de imóveis</t>
  </si>
  <si>
    <t>m</t>
  </si>
  <si>
    <t xml:space="preserve"> 1.2.2 </t>
  </si>
  <si>
    <t>PROJETO DE PAVIMENTAÇAO - VIA LOCAL (Apenas M.O. - excluindo impressão) _ SUDECAP (62.03.08)</t>
  </si>
  <si>
    <t>KM</t>
  </si>
  <si>
    <t xml:space="preserve"> 1.3 </t>
  </si>
  <si>
    <t>TERRAPLANAGEM</t>
  </si>
  <si>
    <t xml:space="preserve"> 1.3.1 </t>
  </si>
  <si>
    <t xml:space="preserve"> 78472 </t>
  </si>
  <si>
    <t>SINAPI</t>
  </si>
  <si>
    <t>SERVICOS TOPOGRAFICOS PARA PAVIMENTACAO, INCLUSIVE NOTA DE SERVICOS, ACOMPANHAMENTO E GREIDE</t>
  </si>
  <si>
    <t xml:space="preserve"> 1.3.2 </t>
  </si>
  <si>
    <t xml:space="preserve"> 4413942 </t>
  </si>
  <si>
    <t>SICRO3</t>
  </si>
  <si>
    <t>Espalhamento de material em bota-fora</t>
  </si>
  <si>
    <t>m³</t>
  </si>
  <si>
    <t xml:space="preserve"> 1.3.3 </t>
  </si>
  <si>
    <t xml:space="preserve"> 1.3.4 </t>
  </si>
  <si>
    <t>tkm</t>
  </si>
  <si>
    <t xml:space="preserve"> 1.4 </t>
  </si>
  <si>
    <t>PAVIMENTAÇÃO</t>
  </si>
  <si>
    <t xml:space="preserve"> 1.4.1 </t>
  </si>
  <si>
    <t xml:space="preserve"> 4011209 </t>
  </si>
  <si>
    <t>Regularização e compactação do subleito</t>
  </si>
  <si>
    <t xml:space="preserve"> 1.4.2 </t>
  </si>
  <si>
    <t xml:space="preserve"> 4011211 </t>
  </si>
  <si>
    <t>Reforço do subleito com material de jazida</t>
  </si>
  <si>
    <t xml:space="preserve"> 1.4.3 </t>
  </si>
  <si>
    <t xml:space="preserve"> 4011228 </t>
  </si>
  <si>
    <t>Sub-base estabilizada granulometricamente com mistura de solos na pista com material de jazida</t>
  </si>
  <si>
    <t>Transporte com caminhão basculante de 14 m³ - rodovia em revestimento primário</t>
  </si>
  <si>
    <t xml:space="preserve"> 92394 </t>
  </si>
  <si>
    <t>EXECUÇÃO DE PAVIMENTO EM PISO INTERTRAVADO, COM BLOCO SEXTAVADO DE 25 X 25 CM, ESPESSURA 8 CM. AF_12/2015</t>
  </si>
  <si>
    <t xml:space="preserve"> 1.4.6 </t>
  </si>
  <si>
    <t xml:space="preserve"> 5914479 </t>
  </si>
  <si>
    <t>Transporte do bloco intertravado com caminhão carroceria de 15 t - rodovia pavimentada</t>
  </si>
  <si>
    <t xml:space="preserve"> 1.5 </t>
  </si>
  <si>
    <t>DRENAGEM</t>
  </si>
  <si>
    <t xml:space="preserve"> 1.5.1 </t>
  </si>
  <si>
    <t>M</t>
  </si>
  <si>
    <t xml:space="preserve"> 1.6 </t>
  </si>
  <si>
    <t>SINALIZAÇÃO</t>
  </si>
  <si>
    <t xml:space="preserve"> 1.6.1 </t>
  </si>
  <si>
    <t>UN</t>
  </si>
  <si>
    <t xml:space="preserve"> 1.7 </t>
  </si>
  <si>
    <t>SERVIÇOS COMPLEMENTARES</t>
  </si>
  <si>
    <t xml:space="preserve"> 1.7.1 </t>
  </si>
  <si>
    <t xml:space="preserve"> CCU 10 </t>
  </si>
  <si>
    <t>Conserto de quebra no ramal na rua sem pavimento com fornecimento de material hidráulico</t>
  </si>
  <si>
    <t xml:space="preserve"> 1.7.2 </t>
  </si>
  <si>
    <t xml:space="preserve"> 2725 </t>
  </si>
  <si>
    <t>Complemento de altura para poço de visita em alvenaria com tijolos maciços esp. = 0,20m.</t>
  </si>
  <si>
    <t>m2</t>
  </si>
  <si>
    <t xml:space="preserve"> 1.7.3 </t>
  </si>
  <si>
    <t>PODA DE ÁRVORE _ SBC 201026</t>
  </si>
  <si>
    <t>LIMPEZA GERAL</t>
  </si>
  <si>
    <t xml:space="preserve"> 6191 </t>
  </si>
  <si>
    <t>Limpeza de ruas (varrição e remoção de entulhos)</t>
  </si>
  <si>
    <t>Valor Unit (R$)</t>
  </si>
  <si>
    <t>Valor Unit com BDI (R$)</t>
  </si>
  <si>
    <t>Total (R$)</t>
  </si>
  <si>
    <t xml:space="preserve">CODEVASF--12 </t>
  </si>
  <si>
    <t xml:space="preserve">CODEVASF--10 </t>
  </si>
  <si>
    <t xml:space="preserve">CODEVASF--16 </t>
  </si>
  <si>
    <t>Composições Analíticas com Preço Unitário</t>
  </si>
  <si>
    <t>Composições Principais</t>
  </si>
  <si>
    <t>Tipo</t>
  </si>
  <si>
    <t>Valor Unit</t>
  </si>
  <si>
    <t>Total</t>
  </si>
  <si>
    <t>Composição</t>
  </si>
  <si>
    <t>SEDI - SERVIÇOS DIVERSOS</t>
  </si>
  <si>
    <t>Composição Auxiliar</t>
  </si>
  <si>
    <t xml:space="preserve"> 5914640 </t>
  </si>
  <si>
    <t>Transporte com cavalo mecânico com semirreboque com capacidade de 30 t - rodovia pavimentada</t>
  </si>
  <si>
    <t/>
  </si>
  <si>
    <t>Valor do BDI =&gt;</t>
  </si>
  <si>
    <t>Valor com BDI =&gt;</t>
  </si>
  <si>
    <t xml:space="preserve"> 88316 </t>
  </si>
  <si>
    <t>SERVENTE COM ENCARGOS COMPLEMENTARES</t>
  </si>
  <si>
    <t>H</t>
  </si>
  <si>
    <t xml:space="preserve"> 88262 </t>
  </si>
  <si>
    <t>CARPINTEIRO DE FORMAS COM ENCARGOS COMPLEMENTARES</t>
  </si>
  <si>
    <t>Insumo</t>
  </si>
  <si>
    <t>Material</t>
  </si>
  <si>
    <t xml:space="preserve"> 00004813 </t>
  </si>
  <si>
    <t>PLACA DE OBRA (PARA CONSTRUCAO CIVIL) EM CHAPA GALVANIZADA *N. 22*, ADESIVADA, DE *2,0 X 1,125* M</t>
  </si>
  <si>
    <t xml:space="preserve"> 00005075 </t>
  </si>
  <si>
    <t>PREGO DE ACO POLIDO COM CABECA 18 X 30 (2 3/4 X 10)</t>
  </si>
  <si>
    <t>KG</t>
  </si>
  <si>
    <t xml:space="preserve"> CPU-CODEVASF-12 </t>
  </si>
  <si>
    <t>CANT - CANTEIRO DE OBRAS</t>
  </si>
  <si>
    <t xml:space="preserve"> 90777 </t>
  </si>
  <si>
    <t>ENGENHEIRO CIVIL DE OBRA JUNIOR COM ENCARGOS COMPLEMENTARES</t>
  </si>
  <si>
    <t xml:space="preserve"> 90780 </t>
  </si>
  <si>
    <t>MESTRE DE OBRAS COM ENCARGOS COMPLEMENTARES</t>
  </si>
  <si>
    <t xml:space="preserve"> 90772 </t>
  </si>
  <si>
    <t>AUXILIAR DE ESCRITORIO COM ENCARGOS COMPLEMENTARES</t>
  </si>
  <si>
    <t xml:space="preserve"> 88321 </t>
  </si>
  <si>
    <t>TÉCNICO DE LABORATÓRIO COM ENCARGOS COMPLEMENTARES</t>
  </si>
  <si>
    <t xml:space="preserve"> 88249 </t>
  </si>
  <si>
    <t>AUXILIAR DE LABORATÓRIO COM ENCARGOS COMPLEMENTARES</t>
  </si>
  <si>
    <t xml:space="preserve"> 4415 </t>
  </si>
  <si>
    <t>Veículo leve - Volkswagen:GOL 1000 - automóvel até 100 hp</t>
  </si>
  <si>
    <t>Equipamento</t>
  </si>
  <si>
    <t>h</t>
  </si>
  <si>
    <t xml:space="preserve"> 00010775 </t>
  </si>
  <si>
    <t>LOCACAO DE CONTAINER 2,30 X 6,00 M, ALT. 2,50 M, COM 1 SANITARIO, PARA ESCRITORIO, COMPLETO, SEM DIVISORIAS INTERNAS (NAO INCLUI MOBILIZACAO/DESMOBILIZACAO)</t>
  </si>
  <si>
    <t>MES</t>
  </si>
  <si>
    <t xml:space="preserve"> 00010776 </t>
  </si>
  <si>
    <t>LOCACAO DE CONTAINER 2,30 X 6,00 M, ALT. 2,50 M, PARA ESCRITORIO, SEM DIVISORIAS INTERNAS E SEM SANITARIO (NAO INCLUI MOBILIZACAO/DESMOBILIZACAO)</t>
  </si>
  <si>
    <t xml:space="preserve"> 00010779 </t>
  </si>
  <si>
    <t>LOCACAO DE CONTAINER 2,30 X 4,30 M, ALT. 2,50 M, P/ SANITARIO, C/ 5 BACIAS, 1 LAVATORIO E 4 MICTORIOS (NAO INCLUI MOBILIZACAO/DESMOBILIZACAO)</t>
  </si>
  <si>
    <t>Locação de Serviços de Terraplenagem e Acompanhamento Topográfico da Obra</t>
  </si>
  <si>
    <t xml:space="preserve"> 88253 </t>
  </si>
  <si>
    <t>AUXILIAR DE TOPÓGRAFO COM ENCARGOS COMPLEMENTARES</t>
  </si>
  <si>
    <t xml:space="preserve"> CPU-CODEVASF-10 </t>
  </si>
  <si>
    <t>SERT - SERVIÇOS TÉCNICOS</t>
  </si>
  <si>
    <t xml:space="preserve"> 90779 </t>
  </si>
  <si>
    <t>ENGENHEIRO CIVIL DE OBRA SENIOR COM ENCARGOS COMPLEMENTARES</t>
  </si>
  <si>
    <t xml:space="preserve"> 100533 </t>
  </si>
  <si>
    <t>TECNICO DE EDIFICACOES COM ENCARGOS COMPLEMENTARES</t>
  </si>
  <si>
    <t xml:space="preserve"> 88597 </t>
  </si>
  <si>
    <t>DESENHISTA DETALHISTA COM ENCARGOS COMPLEMENTARES</t>
  </si>
  <si>
    <t xml:space="preserve"> 92145 </t>
  </si>
  <si>
    <t>CAMINHONETE CABINE SIMPLES COM MOTOR 1.6 FLEX, CÂMBIO MANUAL, POTÊNCIA 101/104 CV, 2 PORTAS - CHP DIURNO. AF_11/2015</t>
  </si>
  <si>
    <t>CHOR - CUSTOS HORÁRIOS DE MÁQUINAS E EQUIPAMENTOS</t>
  </si>
  <si>
    <t>CHP</t>
  </si>
  <si>
    <t xml:space="preserve"> 88288 </t>
  </si>
  <si>
    <t>NIVELADOR COM ENCARGOS COMPLEMENTARES</t>
  </si>
  <si>
    <t xml:space="preserve"> P9824 </t>
  </si>
  <si>
    <t>Servente</t>
  </si>
  <si>
    <t>Mão de Obra</t>
  </si>
  <si>
    <t xml:space="preserve"> 00004509 </t>
  </si>
  <si>
    <t>SARRAFO *2,5 X 10* CM EM PINUS, MISTA OU EQUIVALENTE DA REGIAO - BRUTA</t>
  </si>
  <si>
    <t>A</t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</si>
  <si>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</si>
  <si>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</si>
  <si>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</si>
  <si>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</si>
  <si>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</si>
  <si>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</si>
  <si>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</si>
  <si>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E9540</t>
  </si>
  <si>
    <t>Trator sobre esteiras com lâmina - 127 kW</t>
  </si>
  <si>
    <t>Custo Horário de Equipamentos =&gt;</t>
  </si>
  <si>
    <t>B</t>
  </si>
  <si>
    <t>Salário Hora</t>
  </si>
  <si>
    <t>P9824</t>
  </si>
  <si>
    <t>Custo Horário da Mão de Obra =&gt;</t>
  </si>
  <si>
    <t>Adc.M.O. - Ferramentas (0,0%)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</si>
  <si>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</si>
  <si>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</si>
  <si>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</si>
  <si>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</si>
  <si>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</si>
  <si>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>E9541</t>
  </si>
  <si>
    <t>Trator sobre esteiras com lâmina - 259 kW</t>
  </si>
  <si>
    <t>E9571</t>
  </si>
  <si>
    <t>Caminhão tanque com capacidade de 10.000 l - 188 kW</t>
  </si>
  <si>
    <t>E9518</t>
  </si>
  <si>
    <t>Grade de 24 discos rebocável de 24"</t>
  </si>
  <si>
    <t>E9524</t>
  </si>
  <si>
    <t>Motoniveladora - 93 kW</t>
  </si>
  <si>
    <t>E9762</t>
  </si>
  <si>
    <t>Rolo compactador de pneus autopropelido de 27 t - 85 kW</t>
  </si>
  <si>
    <t>E9685</t>
  </si>
  <si>
    <t>Rolo compactador pé de carneiro vibratório autopropelido de 11,6 t - 82 kW</t>
  </si>
  <si>
    <t>E9577</t>
  </si>
  <si>
    <t>Trator agrícola - 77 kW</t>
  </si>
  <si>
    <t>D</t>
  </si>
  <si>
    <t>Atividades Auxiliares</t>
  </si>
  <si>
    <t>Unidade</t>
  </si>
  <si>
    <t>Preço Unitário</t>
  </si>
  <si>
    <t>Atividade Auxiliar</t>
  </si>
  <si>
    <t>Escavação e carga de material de jazida com escavadeira hidráulica de 1,56 m³</t>
  </si>
  <si>
    <t>Custo Total das Atividades =&gt;</t>
  </si>
  <si>
    <t>E</t>
  </si>
  <si>
    <t>Tempos Fixos</t>
  </si>
  <si>
    <t>Tempo Fixo</t>
  </si>
  <si>
    <t>Carga, manobra e descarga de agregados ou solos em caminhão basculante de 10 m³ - carga com escavadeira de 1,56 m³(exclusa) e descarga livre</t>
  </si>
  <si>
    <t>t</t>
  </si>
  <si>
    <t>Custo Total dos Tempos Fixos =&gt;</t>
  </si>
  <si>
    <t>PAVI - PAVIMENTAÇÃO</t>
  </si>
  <si>
    <t xml:space="preserve"> 91277 </t>
  </si>
  <si>
    <t>PLACA VIBRATÓRIA REVERSÍVEL COM MOTOR 4 TEMPOS A GASOLINA, FORÇA CENTRÍFUGA DE 25 KN (2500 KGF), POTÊNCIA 5,5 CV - CHP DIURNO. AF_08/2015</t>
  </si>
  <si>
    <t xml:space="preserve"> 91278 </t>
  </si>
  <si>
    <t>PLACA VIBRATÓRIA REVERSÍVEL COM MOTOR 4 TEMPOS A GASOLINA, FORÇA CENTRÍFUGA DE 25 KN (2500 KGF), POTÊNCIA 5,5 CV - CHI DIURNO. AF_08/2015</t>
  </si>
  <si>
    <t>CHI</t>
  </si>
  <si>
    <t xml:space="preserve"> 91283 </t>
  </si>
  <si>
    <t>CORTADORA DE PISO COM MOTOR 4 TEMPOS A GASOLINA, POTÊNCIA DE 13 HP, COM DISCO DE CORTE DIAMANTADO SEGMENTADO PARA CONCRETO, DIÂMETRO DE 350 MM, FURO DE 1" (14 X 1") - CHP DIURNO. AF_08/2015</t>
  </si>
  <si>
    <t xml:space="preserve"> 91285 </t>
  </si>
  <si>
    <t>CORTADORA DE PISO COM MOTOR 4 TEMPOS A GASOLINA, POTÊNCIA DE 13 HP, COM DISCO DE CORTE DIAMANTADO SEGMENTADO PARA CONCRETO, DIÂMETRO DE 350 MM, FURO DE 1" (14 X 1") - CHI DIURNO. AF_08/2015</t>
  </si>
  <si>
    <t xml:space="preserve"> 88260 </t>
  </si>
  <si>
    <t>CALCETEIRO COM ENCARGOS COMPLEMENTARES</t>
  </si>
  <si>
    <t xml:space="preserve"> 00000370 </t>
  </si>
  <si>
    <t>AREIA MEDIA - POSTO JAZIDA/FORNECEDOR (RETIRADO NA JAZIDA, SEM TRANSPORTE)</t>
  </si>
  <si>
    <t xml:space="preserve"> 00000712 </t>
  </si>
  <si>
    <t>BLOQUETE/PISO INTERTRAVADO DE CONCRETO - MODELO SEXTAVADO / HEXAGONAL, 25 CM X 25 CM, E = 8 CM, RESISTENCIA DE 35 MPA (NBR 9781), COR NATURAL</t>
  </si>
  <si>
    <t xml:space="preserve"> 00004741 </t>
  </si>
  <si>
    <t>PO DE PEDRA (POSTO PEDREIRA/FORNECEDOR, SEM FRETE)</t>
  </si>
  <si>
    <t>E9592</t>
  </si>
  <si>
    <t>Caminhão carroceria com capacidade de 15 t - 188 kW</t>
  </si>
  <si>
    <t xml:space="preserve"> 88267 </t>
  </si>
  <si>
    <t>ENCANADOR OU BOMBEIRO HIDRÁULICO COM ENCARGOS COMPLEMENTARES</t>
  </si>
  <si>
    <t xml:space="preserve"> 00009867 </t>
  </si>
  <si>
    <t>TUBO PVC, SOLDAVEL, DN 20 MM, AGUA FRIA (NBR-5648)</t>
  </si>
  <si>
    <t xml:space="preserve"> 10585 </t>
  </si>
  <si>
    <t>Arco de serra</t>
  </si>
  <si>
    <t>un</t>
  </si>
  <si>
    <t xml:space="preserve"> 00003859 </t>
  </si>
  <si>
    <t>LUVA SOLDAVEL COM ROSCA, PVC, 20 MM X 1/2", PARA AGUA FRIA PREDIAL</t>
  </si>
  <si>
    <t>Poços de Visita para Redes de Drenagem</t>
  </si>
  <si>
    <t xml:space="preserve"> 157 </t>
  </si>
  <si>
    <t>Alvenaria tijolo cerâmico maciço (5x9x19), esp = 0,19m (dobrada), com argamassa traço t5 - 1:2:8 (cimento / cal / areia) c/ junta de 2,0cm - R1</t>
  </si>
  <si>
    <t>Alvenarias de Vedação</t>
  </si>
  <si>
    <t xml:space="preserve"> 1903 </t>
  </si>
  <si>
    <t>Argamassa cimento e areia traço t-1 (1:3) - 1 saco cimento 50kg / 3 padiolas areia dim. 0.35 x 0.45 x 0.23 m - Confecção mecânica e transporte</t>
  </si>
  <si>
    <t>Argamassas</t>
  </si>
  <si>
    <t xml:space="preserve"> CPU-CODEVASF-16 </t>
  </si>
  <si>
    <t xml:space="preserve"> 88441 </t>
  </si>
  <si>
    <t>JARDINEIRO COM ENCARGOS COMPLEMENTARES</t>
  </si>
  <si>
    <t>Conversão InfoWOrca</t>
  </si>
  <si>
    <t xml:space="preserve"> 5914389 </t>
  </si>
  <si>
    <t>Transporte com caminhão basculante de 10 m³ - rodovia pavimentada</t>
  </si>
  <si>
    <t>Composições Auxiliares</t>
  </si>
  <si>
    <t xml:space="preserve"> 5914354 </t>
  </si>
  <si>
    <t>E9579</t>
  </si>
  <si>
    <t>Caminhão basculante com capacidade de 10 m³ - 188 kW</t>
  </si>
  <si>
    <t xml:space="preserve"> 88830 </t>
  </si>
  <si>
    <t>BETONEIRA CAPACIDADE NOMINAL DE 400 L, CAPACIDADE DE MISTURA 280 L, MOTOR ELÉTRICO TRIFÁSICO POTÊNCIA DE 2 CV, SEM CARREGADOR - CHP DIURNO. AF_10/2014</t>
  </si>
  <si>
    <t xml:space="preserve"> 88831 </t>
  </si>
  <si>
    <t>BETONEIRA CAPACIDADE NOMINAL DE 400 L, CAPACIDADE DE MISTURA 280 L, MOTOR ELÉTRICO TRIFÁSICO POTÊNCIA DE 2 CV, SEM CARREGADOR - CHI DIURNO. AF_10/2014</t>
  </si>
  <si>
    <t xml:space="preserve"> 88377 </t>
  </si>
  <si>
    <t>OPERADOR DE BETONEIRA ESTACIONÁRIA/MISTURADOR COM ENCARGOS COMPLEMENTARES</t>
  </si>
  <si>
    <t xml:space="preserve"> 00001106 </t>
  </si>
  <si>
    <t>CAL HIDRATADA CH-I PARA ARGAMASSAS</t>
  </si>
  <si>
    <t xml:space="preserve"> 00001379 </t>
  </si>
  <si>
    <t>CIMENTO PORTLAND COMPOSTO CP II-32</t>
  </si>
  <si>
    <t xml:space="preserve"> 95398 </t>
  </si>
  <si>
    <t>CURSO DE CAPACITAÇÃO PARA AUXILIAR DE ESCRITÓRIO (ENCARGOS COMPLEMENTARES) - HORISTA</t>
  </si>
  <si>
    <t xml:space="preserve"> 00002350 </t>
  </si>
  <si>
    <t>AUXILIAR DE ESCRITORIO (HORISTA)</t>
  </si>
  <si>
    <t xml:space="preserve"> 00043482 </t>
  </si>
  <si>
    <t>EPI - FAMILIA ALMOXARIFE - HORISTA (ENCARGOS COMPLEMENTARES - COLETADO CAIXA)</t>
  </si>
  <si>
    <t xml:space="preserve"> 00037372 </t>
  </si>
  <si>
    <t>EXAMES - HORISTA (COLETADO CAIXA)</t>
  </si>
  <si>
    <t>Outros</t>
  </si>
  <si>
    <t xml:space="preserve"> 00043458 </t>
  </si>
  <si>
    <t>FERRAMENTAS - FAMILIA ALMOXARIFE - HORISTA (ENCARGOS COMPLEMENTARES - COLETADO CAIXA)</t>
  </si>
  <si>
    <t xml:space="preserve"> 00037373 </t>
  </si>
  <si>
    <t>SEGURO - HORISTA (COLETADO CAIXA)</t>
  </si>
  <si>
    <t>Taxas</t>
  </si>
  <si>
    <t xml:space="preserve"> 95318 </t>
  </si>
  <si>
    <t>CURSO DE CAPACITAÇÃO PARA AUXILIAR DE LABORATÓRIO (ENCARGOS COMPLEMENTARES) - HORISTA</t>
  </si>
  <si>
    <t xml:space="preserve"> 00000245 </t>
  </si>
  <si>
    <t>AUXILIAR DE LABORATORISTA DE SOLOS E DE CONCRETO (HORISTA)</t>
  </si>
  <si>
    <t xml:space="preserve"> 95322 </t>
  </si>
  <si>
    <t>CURSO DE CAPACITAÇÃO PARA AUXILIAR DE TOPÓGRAFO (ENCARGOS COMPLEMENTARES) - HORISTA</t>
  </si>
  <si>
    <t xml:space="preserve"> 00000244 </t>
  </si>
  <si>
    <t>AUXILIAR DE TOPOGRAFO</t>
  </si>
  <si>
    <t xml:space="preserve"> 00043493 </t>
  </si>
  <si>
    <t>EPI - FAMILIA TOPOGRAFO - HORISTA (ENCARGOS COMPLEMENTARES - COLETADO CAIXA)</t>
  </si>
  <si>
    <t xml:space="preserve"> 00043469 </t>
  </si>
  <si>
    <t>FERRAMENTAS - FAMILIA TOPOGRAFO - HORISTA (ENCARGOS COMPLEMENTARES - COLETADO CAIXA)</t>
  </si>
  <si>
    <t xml:space="preserve"> 00043486 </t>
  </si>
  <si>
    <t>EPI - FAMILIA ENGENHEIRO CIVIL - HORISTA (ENCARGOS COMPLEMENTARES - COLETADO CAIXA)</t>
  </si>
  <si>
    <t xml:space="preserve"> 00043462 </t>
  </si>
  <si>
    <t>FERRAMENTAS - FAMILIA ENGENHEIRO CIVIL - HORISTA (ENCARGOS COMPLEMENTARES - COLETADO CAIXA)</t>
  </si>
  <si>
    <t xml:space="preserve"> 88827 </t>
  </si>
  <si>
    <t>BETONEIRA CAPACIDADE NOMINAL DE 400 L, CAPACIDADE DE MISTURA 280 L, MOTOR ELÉTRICO TRIFÁSICO POTÊNCIA DE 2 CV, SEM CARREGADOR - JUROS. AF_10/2014</t>
  </si>
  <si>
    <t xml:space="preserve"> 88826 </t>
  </si>
  <si>
    <t>BETONEIRA CAPACIDADE NOMINAL DE 400 L, CAPACIDADE DE MISTURA 280 L, MOTOR ELÉTRICO TRIFÁSICO POTÊNCIA DE 2 CV, SEM CARREGADOR - DEPRECIAÇÃO. AF_10/2014</t>
  </si>
  <si>
    <t xml:space="preserve"> 88828 </t>
  </si>
  <si>
    <t>BETONEIRA CAPACIDADE NOMINAL DE 400 L, CAPACIDADE DE MISTURA 280 L, MOTOR ELÉTRICO TRIFÁSICO POTÊNCIA DE 2 CV, SEM CARREGADOR - MANUTENÇÃO. AF_10/2014</t>
  </si>
  <si>
    <t xml:space="preserve"> 88829 </t>
  </si>
  <si>
    <t>BETONEIRA CAPACIDADE NOMINAL DE 400 L, CAPACIDADE DE MISTURA 280 L, MOTOR ELÉTRICO TRIFÁSICO POTÊNCIA DE 2 CV, SEM CARREGADOR - MATERIAIS NA OPERAÇÃO. AF_10/2014</t>
  </si>
  <si>
    <t xml:space="preserve"> 00010535 </t>
  </si>
  <si>
    <t>BETONEIRA CAPACIDADE NOMINAL 400 L, CAPACIDADE DE MISTURA  280 L, MOTOR ELETRICO TRIFASICO 220/380 V POTENCIA 2 CV, SEM CARREGADOR</t>
  </si>
  <si>
    <t xml:space="preserve"> 00002705 </t>
  </si>
  <si>
    <t>ENERGIA ELETRICA ATE 2000 KWH INDUSTRIAL, SEM DEMANDA</t>
  </si>
  <si>
    <t>KWH</t>
  </si>
  <si>
    <t xml:space="preserve"> 95328 </t>
  </si>
  <si>
    <t>CURSO DE CAPACITAÇÃO PARA CALCETEIRO (ENCARGOS COMPLEMENTARES) - HORISTA</t>
  </si>
  <si>
    <t xml:space="preserve"> 00037370 </t>
  </si>
  <si>
    <t>ALIMENTACAO - HORISTA (COLETADO CAIXA)</t>
  </si>
  <si>
    <t xml:space="preserve"> 00004759 </t>
  </si>
  <si>
    <t>CALCETEIRO</t>
  </si>
  <si>
    <t xml:space="preserve"> 00043489 </t>
  </si>
  <si>
    <t>EPI - FAMILIA PEDREIRO - HORISTA (ENCARGOS COMPLEMENTARES - COLETADO CAIXA)</t>
  </si>
  <si>
    <t xml:space="preserve"> 00043465 </t>
  </si>
  <si>
    <t>FERRAMENTAS - FAMILIA PEDREIRO - HORISTA (ENCARGOS COMPLEMENTARES - COLETADO CAIXA)</t>
  </si>
  <si>
    <t xml:space="preserve"> 00037371 </t>
  </si>
  <si>
    <t>TRANSPORTE - HORISTA (COLETADO CAIXA)</t>
  </si>
  <si>
    <t>Serviços</t>
  </si>
  <si>
    <t xml:space="preserve"> 92142 </t>
  </si>
  <si>
    <t>CAMINHONETE CABINE SIMPLES COM MOTOR 1.6 FLEX, CÂMBIO MANUAL, POTÊNCIA 101/104 CV, 2 PORTAS - IMPOSTOS E SEGUROS. AF_11/2015</t>
  </si>
  <si>
    <t xml:space="preserve"> 92144 </t>
  </si>
  <si>
    <t>CAMINHONETE CABINE SIMPLES COM MOTOR 1.6 FLEX, CÂMBIO MANUAL, POTÊNCIA 101/104 CV, 2 PORTAS - MATERIAIS NA OPERAÇÃO. AF_11/2015</t>
  </si>
  <si>
    <t xml:space="preserve"> 92143 </t>
  </si>
  <si>
    <t>CAMINHONETE CABINE SIMPLES COM MOTOR 1.6 FLEX, CÂMBIO MANUAL, POTÊNCIA 101/104 CV, 2 PORTAS - MANUTENÇÃO. AF_11/2015</t>
  </si>
  <si>
    <t xml:space="preserve"> 92141 </t>
  </si>
  <si>
    <t>CAMINHONETE CABINE SIMPLES COM MOTOR 1.6 FLEX, CÂMBIO MANUAL, POTÊNCIA 101/104 CV, 2 PORTAS - JUROS. AF_11/2015</t>
  </si>
  <si>
    <t xml:space="preserve"> 92140 </t>
  </si>
  <si>
    <t>CAMINHONETE CABINE SIMPLES COM MOTOR 1.6 FLEX, CÂMBIO MANUAL, POTÊNCIA 101/104 CV, 2 PORTAS - DEPRECIAÇÃO. AF_11/2015</t>
  </si>
  <si>
    <t xml:space="preserve"> 88284 </t>
  </si>
  <si>
    <t>MOTORISTA DE VEIÍCULO LEVE COM ENCARGOS COMPLEMENTARES</t>
  </si>
  <si>
    <t xml:space="preserve"> 00013617 </t>
  </si>
  <si>
    <t>PICAPE CABINE SIMPLES COM MOTOR 1.6 FLEX, CAMBIO MANUAL, POTENCIA 101/104 CV, 2 PORTAS</t>
  </si>
  <si>
    <t xml:space="preserve"> 00004222 </t>
  </si>
  <si>
    <t>GASOLINA COMUM</t>
  </si>
  <si>
    <t>L</t>
  </si>
  <si>
    <t xml:space="preserve"> 95330 </t>
  </si>
  <si>
    <t>CURSO DE CAPACITAÇÃO PARA CARPINTEIRO DE FÔRMAS (ENCARGOS COMPLEMENTARES) - HORISTA</t>
  </si>
  <si>
    <t xml:space="preserve"> 00001213 </t>
  </si>
  <si>
    <t>CARPINTEIRO DE FORMAS</t>
  </si>
  <si>
    <t xml:space="preserve"> 00043483 </t>
  </si>
  <si>
    <t>EPI - FAMILIA CARPINTEIRO DE FORMAS - HORISTA (ENCARGOS COMPLEMENTARES - COLETADO CAIXA)</t>
  </si>
  <si>
    <t xml:space="preserve"> 00043459 </t>
  </si>
  <si>
    <t>FERRAMENTAS - FAMILIA CARPINTEIRO DE FORMAS - HORISTA (ENCARGOS COMPLEMENTARES - COLETADO CAIXA)</t>
  </si>
  <si>
    <t xml:space="preserve"> 91279 </t>
  </si>
  <si>
    <t>CORTADORA DE PISO COM MOTOR 4 TEMPOS A GASOLINA, POTÊNCIA DE 13 HP, COM DISCO DE CORTE DIAMANTADO SEGMENTADO PARA CONCRETO, DIÂMETRO DE 350 MM, FURO DE 1" (14 X 1") - DEPRECIAÇÃO. AF_08/2015</t>
  </si>
  <si>
    <t xml:space="preserve"> 91280 </t>
  </si>
  <si>
    <t>CORTADORA DE PISO COM MOTOR 4 TEMPOS A GASOLINA, POTÊNCIA DE 13 HP, COM DISCO DE CORTE DIAMANTADO SEGMENTADO PARA CONCRETO, DIÂMETRO DE 350 MM, FURO DE 1" (14 X 1") - JUROS. AF_08/2015</t>
  </si>
  <si>
    <t xml:space="preserve"> 91282 </t>
  </si>
  <si>
    <t>CORTADORA DE PISO COM MOTOR 4 TEMPOS A GASOLINA, POTÊNCIA DE 13 HP, COM DISCO DE CORTE DIAMANTADO SEGMENTADO PARA CONCRETO, DIÂMETRO DE 350 MM, FURO DE 1" (14 X 1") - MATERIAIS NA OPERAÇÃO. AF_08/2015</t>
  </si>
  <si>
    <t xml:space="preserve"> 91281 </t>
  </si>
  <si>
    <t>CORTADORA DE PISO COM MOTOR 4 TEMPOS A GASOLINA, POTÊNCIA DE 13 HP, COM DISCO DE CORTE DIAMANTADO SEGMENTADO PARA CONCRETO, DIÂMETRO DE 350 MM, FURO DE 1" (14 X 1") - MANUTENÇÃO. AF_08/2015</t>
  </si>
  <si>
    <t xml:space="preserve"> 00011280 </t>
  </si>
  <si>
    <t>CORTADEIRA DE PISO DE CONCRETO E ASFALTO, PARA DISCO PADRAO DE DIAMETRO 350 MM (14") OU 450 MM (18") , MOTOR A GASOLINA, POTENCIA 13 HP, SEM DISCO</t>
  </si>
  <si>
    <t xml:space="preserve"> 00013887 </t>
  </si>
  <si>
    <t>DISCO DE CORTE DIAMANTADO SEGMENTADO PARA CONCRETO, DIAMETRO DE 350 MM, FURO DE 1 " (14 X 1 ")</t>
  </si>
  <si>
    <t xml:space="preserve"> 95391 </t>
  </si>
  <si>
    <t>CURSO DE CAPACITAÇÃO PARA DESENHISTA DETALHISTA (ENCARGOS COMPLEMENTARES) - HORISTA</t>
  </si>
  <si>
    <t xml:space="preserve"> 00002355 </t>
  </si>
  <si>
    <t>DESENHISTA DETALHISTA</t>
  </si>
  <si>
    <t xml:space="preserve"> 95335 </t>
  </si>
  <si>
    <t>CURSO DE CAPACITAÇÃO PARA ENCANADOR OU BOMBEIRO HIDRÁULICO (ENCARGOS COMPLEMENTARES) - HORISTA</t>
  </si>
  <si>
    <t xml:space="preserve"> 00002696 </t>
  </si>
  <si>
    <t>ENCANADOR OU BOMBEIRO HIDRAULICO</t>
  </si>
  <si>
    <t xml:space="preserve"> 95402 </t>
  </si>
  <si>
    <t>CURSO DE CAPACITAÇÃO PARA ENGENHEIRO CIVIL DE OBRA JÚNIOR (ENCARGOS COMPLEMENTARES) - HORISTA</t>
  </si>
  <si>
    <t xml:space="preserve"> 00002706 </t>
  </si>
  <si>
    <t>ENGENHEIRO CIVIL DE OBRA JUNIOR</t>
  </si>
  <si>
    <t xml:space="preserve"> 95404 </t>
  </si>
  <si>
    <t>CURSO DE CAPACITAÇÃO PARA ENGENHEIRO CIVIL DE OBRA SÊNIOR (ENCARGOS COMPLEMENTARES) - HORISTA</t>
  </si>
  <si>
    <t xml:space="preserve"> 00002708 </t>
  </si>
  <si>
    <t>ENGENHEIRO CIVIL DE OBRA SENIOR</t>
  </si>
  <si>
    <t xml:space="preserve"> 95390 </t>
  </si>
  <si>
    <t>CURSO DE CAPACITAÇÃO PARA JARDINEIRO (ENCARGOS COMPLEMENTARES) - HORISTA</t>
  </si>
  <si>
    <t xml:space="preserve"> 00044503 </t>
  </si>
  <si>
    <t>JARDINEIRO (HORISTA)</t>
  </si>
  <si>
    <t xml:space="preserve"> 95405 </t>
  </si>
  <si>
    <t>CURSO DE CAPACITAÇÃO PARA MESTRE DE OBRAS (ENCARGOS COMPLEMENTARES) - HORISTA</t>
  </si>
  <si>
    <t xml:space="preserve"> 00004069 </t>
  </si>
  <si>
    <t>MESTRE DE OBRAS</t>
  </si>
  <si>
    <t xml:space="preserve"> 95349 </t>
  </si>
  <si>
    <t>CURSO DE CAPACITAÇÃO PARA MOTORISTA DE VEÍCULO LEVE (ENCARGOS COMPLEMENTARES) - HORISTA</t>
  </si>
  <si>
    <t xml:space="preserve"> 00004095 </t>
  </si>
  <si>
    <t>MOTORISTA DE CARRO DE PASSEIO</t>
  </si>
  <si>
    <t xml:space="preserve"> 95352 </t>
  </si>
  <si>
    <t>CURSO DE CAPACITAÇÃO PARA NIVELADOR (ENCARGOS COMPLEMENTARES) - HORISTA</t>
  </si>
  <si>
    <t xml:space="preserve"> 00007595 </t>
  </si>
  <si>
    <t>NIVELADOR</t>
  </si>
  <si>
    <t xml:space="preserve"> 95389 </t>
  </si>
  <si>
    <t>CURSO DE CAPACITAÇÃO PARA OPERADOR DE BETONEIRA ESTACIONÁRIA/MISTURADOR (ENCARGOS COMPLEMENTARES) - HORISTA</t>
  </si>
  <si>
    <t xml:space="preserve"> 00037666 </t>
  </si>
  <si>
    <t>OPERADOR DE BETONEIRA ESTACIONARIA / MISTURADOR</t>
  </si>
  <si>
    <t xml:space="preserve"> 00004750 </t>
  </si>
  <si>
    <t>PEDREIRO (HORISTA)</t>
  </si>
  <si>
    <t xml:space="preserve"> 95378 </t>
  </si>
  <si>
    <t>CURSO DE CAPACITAÇÃO PARA SERVENTE (ENCARGOS COMPLEMENTARES) - HORISTA</t>
  </si>
  <si>
    <t xml:space="preserve"> 00006111 </t>
  </si>
  <si>
    <t>SERVENTE DE OBRAS</t>
  </si>
  <si>
    <t xml:space="preserve"> 100535 </t>
  </si>
  <si>
    <t>CURSO DE CAPACITAÇÃO PARA TECNICO DE EDIFICACOES (ENCARGOS COMPLEMENTARES) - HORISTA</t>
  </si>
  <si>
    <t xml:space="preserve"> 00040945 </t>
  </si>
  <si>
    <t>TECNICO DE EDIFICACOES (HORISTA)</t>
  </si>
  <si>
    <t xml:space="preserve"> 95383 </t>
  </si>
  <si>
    <t>CURSO DE CAPACITAÇÃO PARA TÉCNICO DE LABORATÓRIO (ENCARGOS COMPLEMENTARES) - HORISTA</t>
  </si>
  <si>
    <t xml:space="preserve"> 00007153 </t>
  </si>
  <si>
    <t>TECNICO EM LABORATORIO E CAMPO DE CONSTRUCAO CIVIL (HORISTA)</t>
  </si>
  <si>
    <t xml:space="preserve"> 00043485 </t>
  </si>
  <si>
    <t>EPI - FAMILIA ENCANADOR - HORISTA (ENCARGOS COMPLEMENTARES - COLETADO CAIXA)</t>
  </si>
  <si>
    <t xml:space="preserve"> 00043461 </t>
  </si>
  <si>
    <t>FERRAMENTAS - FAMILIA ENCANADOR - HORISTA (ENCARGOS COMPLEMENTARES - COLETADO CAIXA)</t>
  </si>
  <si>
    <t xml:space="preserve"> 4016096 </t>
  </si>
  <si>
    <t>E9515</t>
  </si>
  <si>
    <t>Escavadeira hidráulica sobre esteiras com caçamba com capacidade de 1,56 m³ - 118 kW</t>
  </si>
  <si>
    <t xml:space="preserve"> 00043487 </t>
  </si>
  <si>
    <t>EPI - FAMILIA ENCARREGADO GERAL - HORISTA (ENCARGOS COMPLEMENTARES - COLETADO CAIXA)</t>
  </si>
  <si>
    <t xml:space="preserve"> 00043463 </t>
  </si>
  <si>
    <t>FERRAMENTAS - FAMILIA ENCARREGADO GERAL - HORISTA (ENCARGOS COMPLEMENTARES - COLETADO CAIXA)</t>
  </si>
  <si>
    <t xml:space="preserve"> 00043488 </t>
  </si>
  <si>
    <t>EPI - FAMILIA OPERADOR ESCAVADEIRA - HORISTA (ENCARGOS COMPLEMENTARES - COLETADO CAIXA)</t>
  </si>
  <si>
    <t xml:space="preserve"> 00043464 </t>
  </si>
  <si>
    <t>FERRAMENTAS - FAMILIA OPERADOR ESCAVADEIRA - HORISTA (ENCARGOS COMPLEMENTARES - COLETADO CAIXA)</t>
  </si>
  <si>
    <t xml:space="preserve"> 91274 </t>
  </si>
  <si>
    <t>PLACA VIBRATÓRIA REVERSÍVEL COM MOTOR 4 TEMPOS A GASOLINA, FORÇA CENTRÍFUGA DE 25 KN (2500 KGF), POTÊNCIA 5,5 CV - JUROS. AF_08/2015</t>
  </si>
  <si>
    <t xml:space="preserve"> 91273 </t>
  </si>
  <si>
    <t>PLACA VIBRATÓRIA REVERSÍVEL COM MOTOR 4 TEMPOS A GASOLINA, FORÇA CENTRÍFUGA DE 25 KN (2500 KGF), POTÊNCIA 5,5 CV - DEPRECIAÇÃO. AF_08/2015</t>
  </si>
  <si>
    <t xml:space="preserve"> 91276 </t>
  </si>
  <si>
    <t>PLACA VIBRATÓRIA REVERSÍVEL COM MOTOR 4 TEMPOS A GASOLINA, FORÇA CENTRÍFUGA DE 25 KN (2500 KGF), POTÊNCIA 5,5 CV - MATERIAIS NA OPERAÇÃO. AF_08/2015</t>
  </si>
  <si>
    <t xml:space="preserve"> 91275 </t>
  </si>
  <si>
    <t>PLACA VIBRATÓRIA REVERSÍVEL COM MOTOR 4 TEMPOS A GASOLINA, FORÇA CENTRÍFUGA DE 25 KN (2500 KGF), POTÊNCIA 5,5 CV - MANUTENÇÃO. AF_08/2015</t>
  </si>
  <si>
    <t xml:space="preserve"> 00001442 </t>
  </si>
  <si>
    <t>COMPACTADOR DE SOLO TIPO PLACA VIBRATORIA REVERSIVEL, A GASOLINA, 4 TEMPOS, PESO DE 125 A 150 KG, FORCA CENTRIFUGA DE 2500 A 2800 KGF, LARG. TRABALHO DE 400 A 450 MM, FREQ VIBRACAO DE 4300 A 4500 RPM, VELOC. TRABALHO DE 15 A 20 M/MIN, POT. DE 5,5 A 6,0 HP</t>
  </si>
  <si>
    <t xml:space="preserve"> 00043491 </t>
  </si>
  <si>
    <t>EPI - FAMILIA SERVENTE - HORISTA (ENCARGOS COMPLEMENTARES - COLETADO CAIXA)</t>
  </si>
  <si>
    <t xml:space="preserve"> 00043467 </t>
  </si>
  <si>
    <t>FERRAMENTAS - FAMILIA SERVENTE - HORISTA (ENCARGOS COMPLEMENTARES - COLETADO CAIXA)</t>
  </si>
  <si>
    <t>E9666</t>
  </si>
  <si>
    <t>Cavalo mecânico com semirreboque com capacidade de 30 t - 265 kW</t>
  </si>
  <si>
    <t>Peso total a ser transportado</t>
  </si>
  <si>
    <t>km</t>
  </si>
  <si>
    <t>Medidas da placa: h = 1,80m , c =3,60m</t>
  </si>
  <si>
    <t>Módulo padrão: Via com 7m de largura e 1.000m de extensão = 7.000m²</t>
  </si>
  <si>
    <t>Estimado em apenas 40% das áreas</t>
  </si>
  <si>
    <t>Peso da peça: 9,4 kg/pç</t>
  </si>
  <si>
    <t xml:space="preserve">Quantidade de peças por área: 18pç/m² </t>
  </si>
  <si>
    <r>
      <t>Perímetro de um poço de Visita co</t>
    </r>
    <r>
      <rPr>
        <sz val="10"/>
        <color rgb="FF000000"/>
        <rFont val="Arial"/>
        <family val="2"/>
      </rPr>
      <t>m φ</t>
    </r>
    <r>
      <rPr>
        <sz val="10"/>
        <color rgb="FF000000"/>
        <rFont val="Arial"/>
        <family val="1"/>
      </rPr>
      <t>60cm: 2</t>
    </r>
    <r>
      <rPr>
        <sz val="10"/>
        <color rgb="FF000000"/>
        <rFont val="Arial"/>
        <family val="2"/>
      </rPr>
      <t>πR</t>
    </r>
  </si>
  <si>
    <t>Volume da camada de Reforço do Subleito: 7.000m² x 0,20m = 1400m³</t>
  </si>
  <si>
    <t>Total Por Etapa</t>
  </si>
  <si>
    <t>30 DIAS</t>
  </si>
  <si>
    <t>60 DIAS</t>
  </si>
  <si>
    <t>90 DIAS</t>
  </si>
  <si>
    <t>120 DIAS</t>
  </si>
  <si>
    <t>Porcentagem</t>
  </si>
  <si>
    <t>Custo</t>
  </si>
  <si>
    <t>Porcentagem Acumulado</t>
  </si>
  <si>
    <t>Custo Acumulado</t>
  </si>
  <si>
    <t>%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</si>
  <si>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</si>
  <si>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</si>
  <si>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</si>
  <si>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</si>
  <si>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</si>
  <si>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</si>
  <si>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</si>
  <si>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</si>
  <si>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 xml:space="preserve">M0003 </t>
  </si>
  <si>
    <t>MEMÓRIA DE CÁLCULO DOS MOMENTOS DE TRANSPORTE PARA MOBILIZAÇÃO E DESMOBILIZAÇÃO</t>
  </si>
  <si>
    <t xml:space="preserve">M0006 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</si>
  <si>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</si>
  <si>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</si>
  <si>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</si>
  <si>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</si>
  <si>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</si>
  <si>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</si>
  <si>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Mobilização - Total (km)</t>
  </si>
  <si>
    <t>Desmobilização - Total (km)</t>
  </si>
  <si>
    <t>Peso das máquinas:</t>
  </si>
  <si>
    <t xml:space="preserve"> E9515 </t>
  </si>
  <si>
    <t xml:space="preserve"> ton</t>
  </si>
  <si>
    <t xml:space="preserve"> E9762 </t>
  </si>
  <si>
    <t xml:space="preserve"> E9540 </t>
  </si>
  <si>
    <t>Trator de esteiras com lâmina - 127 kW</t>
  </si>
  <si>
    <t xml:space="preserve"> E9577 </t>
  </si>
  <si>
    <t xml:space="preserve"> E9524 </t>
  </si>
  <si>
    <t xml:space="preserve">Motoniveladora </t>
  </si>
  <si>
    <t xml:space="preserve"> E9685 </t>
  </si>
  <si>
    <t>CONTAINER 2,30  X  6,00 M, ALT. 2,50 M, COM 1 SANITARIO, PARA ESCRITORIO, COMPLETO, SEM DIVISORIAS INTERNAS</t>
  </si>
  <si>
    <t>CONTAINER 2,30 X 4,30 M, ALT. 2,50 M, PARA SANITARIO, COM 3 BACIAS, 4 CHUVEIROS, 1 LAVATORIO E 1 MICTORIO</t>
  </si>
  <si>
    <t>(2X) LOCACAO DE CONTAINER 2,30 X 6,00 M, ALT. 2,50 M, PARA ESCRITORIO, SEM DIVISORIAS INTERNAS E SEM SANITARIO (NAO INCLUI MOBILIZACAO/DESMOBILIZACAO)</t>
  </si>
  <si>
    <t>Portanto:</t>
  </si>
  <si>
    <t>Portanto</t>
  </si>
  <si>
    <t xml:space="preserve"> t x km</t>
  </si>
  <si>
    <t>E9010</t>
  </si>
  <si>
    <t>E9064</t>
  </si>
  <si>
    <t>E9066</t>
  </si>
  <si>
    <t>E9071</t>
  </si>
  <si>
    <t>E9076</t>
  </si>
  <si>
    <t>E9519</t>
  </si>
  <si>
    <t>E9521</t>
  </si>
  <si>
    <t>E9568</t>
  </si>
  <si>
    <t>E9622</t>
  </si>
  <si>
    <t>E9623</t>
  </si>
  <si>
    <t>E9675</t>
  </si>
  <si>
    <t>E9779</t>
  </si>
  <si>
    <t>E9506</t>
  </si>
  <si>
    <t>E9644</t>
  </si>
  <si>
    <t>E9686</t>
  </si>
  <si>
    <t>E9687</t>
  </si>
  <si>
    <t>E9514</t>
  </si>
  <si>
    <t>E9511</t>
  </si>
  <si>
    <t>E9530</t>
  </si>
  <si>
    <t>E9615</t>
  </si>
  <si>
    <t>kg/pç</t>
  </si>
  <si>
    <t xml:space="preserve">pç/m² </t>
  </si>
  <si>
    <t>-</t>
  </si>
  <si>
    <t>Peso do material: 560+1400 = 1960m³ * 2,0625 t/m³ = 4.042,5t</t>
  </si>
  <si>
    <t>Estimativa</t>
  </si>
  <si>
    <t>VALOR TOTAL (R$)</t>
  </si>
  <si>
    <t>ÁREA TOTAL (m²)</t>
  </si>
  <si>
    <t>VALOR POR METRO QUADRADO</t>
  </si>
  <si>
    <t xml:space="preserve">ORÇAMENTO SINTÉTICO – LOTE 03
</t>
  </si>
  <si>
    <t>MEMORIAL DE CÁLCULO - LOTE 03</t>
  </si>
  <si>
    <t>1.1</t>
  </si>
  <si>
    <t xml:space="preserve"> 1.2.3 </t>
  </si>
  <si>
    <t xml:space="preserve"> 1.2.4 </t>
  </si>
  <si>
    <t>PROJETOS EXECUTIVOS</t>
  </si>
  <si>
    <t>MOBILIZAÇÃO E DESMOBILIZAÇÃO</t>
  </si>
  <si>
    <t>PLACA DE OBRA EM CHAPA DE ACO GALVANIZADO</t>
  </si>
  <si>
    <t>74209/001</t>
  </si>
  <si>
    <t>Transporte com caminhão basculante de 14 m³ - rodovia pavimentada</t>
  </si>
  <si>
    <t xml:space="preserve">Transporte com caminhão basculante de 10 m³ - rodovia em revestimento primário </t>
  </si>
  <si>
    <t>Transporte do bloco intertravado com caminhão carroceria de 15 t - rodovia em revestimento primário</t>
  </si>
  <si>
    <t>Complemento de altura:</t>
  </si>
  <si>
    <t xml:space="preserve">Quantidade de poços de visitas a serem reparados: </t>
  </si>
  <si>
    <t xml:space="preserve">Quantidade de podas necessárias (estimativa): </t>
  </si>
  <si>
    <t>Meio fio em ambos os lados, ao longo de toda a extensão:</t>
  </si>
  <si>
    <t>Transporte com caminhão basculante de 10 m³ - rodovia em revestimento primário</t>
  </si>
  <si>
    <t>Transporte com caminhão carroceria de 15 t - rodovia em revestimento primário</t>
  </si>
  <si>
    <t>Meio-fio de concreto - MFC 03 - areia e brita comerciais - fôrma de madeira</t>
  </si>
  <si>
    <t xml:space="preserve">SINAPI - 08/2022 - Bahia
SICRO3 - 04/2022 - Bahia
ORSE - 08/2022 - Sergipe
</t>
  </si>
  <si>
    <t xml:space="preserve">Área para limpeza: </t>
  </si>
  <si>
    <t xml:space="preserve"> 48 </t>
  </si>
  <si>
    <t>Auxiliar topografia - T4 - Segundo grau completo - DNIT -  Mês de ref.: 01/22 h</t>
  </si>
  <si>
    <t xml:space="preserve"> 70 </t>
  </si>
  <si>
    <t>Topografo - T2 - Fonte DNIT -  Mês de ref.: 01/22 h</t>
  </si>
  <si>
    <t xml:space="preserve"> 5931 </t>
  </si>
  <si>
    <t>Técnico cadastro TÉCNICO CADASTRO h</t>
  </si>
  <si>
    <t xml:space="preserve"> 6443 </t>
  </si>
  <si>
    <t>TEODOLITO H</t>
  </si>
  <si>
    <t xml:space="preserve"> 6694 </t>
  </si>
  <si>
    <t>Desenhista Júnior (Cadista Copista) - Técnico de Nível médio até 5 anos de experiência - Rev 01 h</t>
  </si>
  <si>
    <t xml:space="preserve"> 74209/001 </t>
  </si>
  <si>
    <t xml:space="preserve"> 94962 </t>
  </si>
  <si>
    <t>CONCRETO MAGRO PARA LASTRO, TRAÇO 1:4,5:4,5 (EM MASSA SECA DE CIMENTO/ AREIA MÉDIA/ BRITA 1) - PREPARO MECÂNICO COM BETONEIRA 400 L. AF_05/2021</t>
  </si>
  <si>
    <t>FUES - FUNDAÇÕES E ESTRUTURAS</t>
  </si>
  <si>
    <t xml:space="preserve"> 00004491 </t>
  </si>
  <si>
    <t>PONTALETE *7,5 X 7,5* CM EM PINUS, MISTA OU EQUIVALENTE DA REGIAO - BRUTA</t>
  </si>
  <si>
    <t xml:space="preserve"> 00004417 </t>
  </si>
  <si>
    <t>SARRAFO NAO APARELHADO *2,5 X 7* CM, EM MACARANDUBA, ANGELIM OU EQUIVALENTE DA REGIAO -  BRUTA</t>
  </si>
  <si>
    <t xml:space="preserve"> 5914374 </t>
  </si>
  <si>
    <t xml:space="preserve"> 1.3.5 </t>
  </si>
  <si>
    <t xml:space="preserve"> 1.4.7 </t>
  </si>
  <si>
    <t xml:space="preserve"> 1.4.8 </t>
  </si>
  <si>
    <t xml:space="preserve"> 5914464 </t>
  </si>
  <si>
    <t xml:space="preserve"> 2003373 </t>
  </si>
  <si>
    <t>Concreto fck = 20 MPa - confecção em betoneira e lançamento manual - areia e brita comerciais</t>
  </si>
  <si>
    <t>Enchimento de junta de concreto com argamassa asfáltica de densidade 1.700 kg/m³ - espessura de 1 cm</t>
  </si>
  <si>
    <t>kg</t>
  </si>
  <si>
    <t>Escavação manual em material de 1ª categoria na profundidade de até 1 m</t>
  </si>
  <si>
    <t>Fôrmas de tábuas de pinho para dispositivos de drenagem - utilização de 3 vezes - confecção, instalação e retirada</t>
  </si>
  <si>
    <t xml:space="preserve"> 5073 </t>
  </si>
  <si>
    <t>Transporte local com caminhão basculante de 10m³, em rodovia pavimentada (conservação) densidade=1,5t/m³</t>
  </si>
  <si>
    <t>Transportes</t>
  </si>
  <si>
    <t xml:space="preserve"> 10549 </t>
  </si>
  <si>
    <t>Encargos Complementares - Servente</t>
  </si>
  <si>
    <t>Provisórios</t>
  </si>
  <si>
    <t xml:space="preserve"> 5914647 </t>
  </si>
  <si>
    <t>Carga, manobra e descarga de agregados ou solos em caminhão basculante de 10 m³ - carga com carregadeira de 3,40 m³(exclusa) e descarga livre</t>
  </si>
  <si>
    <t xml:space="preserve"> 3308 </t>
  </si>
  <si>
    <t>Argamassa em volume - cimento, cal e areia traço t-5 (1:2:8) - 1 saco cimento 50 kg / 2 sacos cal 20 kg / 8 padiolas de areia dim 0.35 x 0.45 x 0.13 m - Confecção mecânica e transporte</t>
  </si>
  <si>
    <t xml:space="preserve"> 10550 </t>
  </si>
  <si>
    <t>Encargos Complementares - Pedreiro</t>
  </si>
  <si>
    <t xml:space="preserve"> 2212 </t>
  </si>
  <si>
    <t>Tijolo cerâmico maciço 5 x 9 x 19cm un</t>
  </si>
  <si>
    <t xml:space="preserve"> 00000367 </t>
  </si>
  <si>
    <t>AREIA GROSSA - POSTO JAZIDA/FORNECEDOR (RETIRADO NA JAZIDA, SEM TRANSPORTE)</t>
  </si>
  <si>
    <t xml:space="preserve"> 00004721 </t>
  </si>
  <si>
    <t>PEDRA BRITADA N. 1 (9,5 a 19 MM) POSTO PEDREIRA/FORNECEDOR, SEM FRETE</t>
  </si>
  <si>
    <t xml:space="preserve"> 5914655 </t>
  </si>
  <si>
    <t>Carga, manobra e descarga de materiais diversos em caminhão carroceria de 15 t - carga e descarga manuais</t>
  </si>
  <si>
    <t xml:space="preserve"> 1107892 </t>
  </si>
  <si>
    <t>Balança plataforma digital com mesa de 75 x 75 cm com capacidade de 500 kg</t>
  </si>
  <si>
    <t>Betoneira com motor a gasolina com capacidade de 600 l - 10 kW</t>
  </si>
  <si>
    <t>Grupo gerador - 2,5/3 kVA</t>
  </si>
  <si>
    <t>Transportador manual carrinho de mão com capacidade de 80 l</t>
  </si>
  <si>
    <t>Transportador manual gerica com capacidade de 180 l</t>
  </si>
  <si>
    <t>P9821</t>
  </si>
  <si>
    <t>Pedreiro</t>
  </si>
  <si>
    <t>C</t>
  </si>
  <si>
    <t>M0030</t>
  </si>
  <si>
    <t>Aditivo plastificante e retardador de pega para concreto e argamassa</t>
  </si>
  <si>
    <t>M0082</t>
  </si>
  <si>
    <t>Areia média lavada</t>
  </si>
  <si>
    <t>M0191</t>
  </si>
  <si>
    <t>Brita 1</t>
  </si>
  <si>
    <t>M0192</t>
  </si>
  <si>
    <t>Brita 2</t>
  </si>
  <si>
    <t>M0424</t>
  </si>
  <si>
    <t>Cimento Portland CP II - 32 - saco</t>
  </si>
  <si>
    <t>Custo Total do Material =&gt;</t>
  </si>
  <si>
    <t>F</t>
  </si>
  <si>
    <t>Momento de Transporte</t>
  </si>
  <si>
    <t>Distância Média de Transporte (DMT)</t>
  </si>
  <si>
    <t>LN</t>
  </si>
  <si>
    <t>RP</t>
  </si>
  <si>
    <t>P</t>
  </si>
  <si>
    <t>Aditivo plastificante e retardador de pega para concreto e argamassa - Caminhão carroceria com capacidade de 15 t - 188 kW</t>
  </si>
  <si>
    <t>5914449
0,000
R$  1,13</t>
  </si>
  <si>
    <t>5914464
0,000
R$  0,91</t>
  </si>
  <si>
    <t>5914479
0,000
R$  0,75</t>
  </si>
  <si>
    <t>Areia média lavada - Caminhão basculante com capacidade de 10 m³ - 188 kW</t>
  </si>
  <si>
    <t>5914359
0,000
R$  1,19</t>
  </si>
  <si>
    <t>5914374
0,000
R$  0,95</t>
  </si>
  <si>
    <t>5914389
0,000
R$  0,78</t>
  </si>
  <si>
    <t>Brita 1 - Caminhão basculante com capacidade de 10 m³ - 188 kW</t>
  </si>
  <si>
    <t>Brita 2 - Caminhão basculante com capacidade de 10 m³ - 188 kW</t>
  </si>
  <si>
    <t>Cimento Portland CP II - 32 - saco - Caminhão carroceria com capacidade de 15 t - 188 kW</t>
  </si>
  <si>
    <t>Custo total dos Momentos de Transportes =&gt;</t>
  </si>
  <si>
    <t xml:space="preserve"> 158 </t>
  </si>
  <si>
    <t>Almoço (Participação do empregador)</t>
  </si>
  <si>
    <t xml:space="preserve"> 941 </t>
  </si>
  <si>
    <t>Fardamento com mangas curta</t>
  </si>
  <si>
    <t xml:space="preserve"> 1651 </t>
  </si>
  <si>
    <t>Óculos branco proteção</t>
  </si>
  <si>
    <t>pr</t>
  </si>
  <si>
    <t xml:space="preserve"> 2378 </t>
  </si>
  <si>
    <t>Vale transporte</t>
  </si>
  <si>
    <t xml:space="preserve"> 4174 </t>
  </si>
  <si>
    <t>Desempenadeira de aço lisa, cabo madeira, ref:143, Atlas ou similar un</t>
  </si>
  <si>
    <t xml:space="preserve"> 4722 </t>
  </si>
  <si>
    <t>Colher de pedreiro un</t>
  </si>
  <si>
    <t xml:space="preserve"> 10282 </t>
  </si>
  <si>
    <t>Regua de alumínio c/ 2,00m (para pedreiro) un</t>
  </si>
  <si>
    <t xml:space="preserve"> 10362 </t>
  </si>
  <si>
    <t>Seguro de vida e acidente em grupo</t>
  </si>
  <si>
    <t xml:space="preserve"> 10517 </t>
  </si>
  <si>
    <t>Exames admissionais/demissionais (checkup)</t>
  </si>
  <si>
    <t>cj</t>
  </si>
  <si>
    <t xml:space="preserve"> 10596 </t>
  </si>
  <si>
    <t>Protetor auricular</t>
  </si>
  <si>
    <t xml:space="preserve"> 10790 </t>
  </si>
  <si>
    <t>Prumo de face un</t>
  </si>
  <si>
    <t xml:space="preserve"> 10492 </t>
  </si>
  <si>
    <t>Cesta Básica</t>
  </si>
  <si>
    <t xml:space="preserve"> 10789 </t>
  </si>
  <si>
    <t>Nível de bolha de madeira un</t>
  </si>
  <si>
    <t xml:space="preserve"> 10761 </t>
  </si>
  <si>
    <t>Refeição - café da manhã ( café com leite e dois pães com manteiga)</t>
  </si>
  <si>
    <t xml:space="preserve"> 10599 </t>
  </si>
  <si>
    <t>Protetor solar fps 30 com 120ml</t>
  </si>
  <si>
    <t xml:space="preserve"> 11245 </t>
  </si>
  <si>
    <t>Desempoladeira de madeira 12x22 un</t>
  </si>
  <si>
    <t xml:space="preserve"> 11265 </t>
  </si>
  <si>
    <t>Martelo de borracha com cabo un</t>
  </si>
  <si>
    <t xml:space="preserve"> 11243 </t>
  </si>
  <si>
    <t>Martelo sem unha un</t>
  </si>
  <si>
    <t xml:space="preserve"> 11247 </t>
  </si>
  <si>
    <t>Serra mármore Serra marmore un</t>
  </si>
  <si>
    <t xml:space="preserve"> 11264 </t>
  </si>
  <si>
    <t>Marreta de 1/2 kg com cabo un</t>
  </si>
  <si>
    <t xml:space="preserve"> 11246 </t>
  </si>
  <si>
    <t>Escala métrica de bambú Un</t>
  </si>
  <si>
    <t>Un</t>
  </si>
  <si>
    <t xml:space="preserve"> 00012893 </t>
  </si>
  <si>
    <t>BOTA DE SEGURANCA COM BIQUEIRA DE ACO E COLARINHO ACOLCHOADO</t>
  </si>
  <si>
    <t>PAR</t>
  </si>
  <si>
    <t xml:space="preserve"> 00012894 </t>
  </si>
  <si>
    <t>CAPA PARA CHUVA EM PVC COM FORRO DE POLIESTER, COM CAPUZ (AMARELA OU AZUL)</t>
  </si>
  <si>
    <t xml:space="preserve"> 00012895 </t>
  </si>
  <si>
    <t>CAPACETE DE SEGURANCA ABA FRONTAL COM SUSPENSAO DE POLIETILENO, SEM JUGULAR (CLASSE B)</t>
  </si>
  <si>
    <t xml:space="preserve"> 00012892 </t>
  </si>
  <si>
    <t>LUVA RASPA DE COURO, CANO CURTO (PUNHO *7* CM)</t>
  </si>
  <si>
    <t xml:space="preserve"> 4729 </t>
  </si>
  <si>
    <t>Marreta 1 kg com cabo</t>
  </si>
  <si>
    <t xml:space="preserve"> 4728 </t>
  </si>
  <si>
    <t>Talhadeira chata 10" Talhadeira chara 10"</t>
  </si>
  <si>
    <t xml:space="preserve"> 10788 </t>
  </si>
  <si>
    <t>Pá quadrada</t>
  </si>
  <si>
    <t xml:space="preserve"> 00002711 </t>
  </si>
  <si>
    <t>CARRINHO DE MAO DE ACO CAPACIDADE 50 A 60 L, PNEU COM CAMARA</t>
  </si>
  <si>
    <t xml:space="preserve"> 2003842 </t>
  </si>
  <si>
    <t>M2158</t>
  </si>
  <si>
    <t>Argamassa asfáltica</t>
  </si>
  <si>
    <t>Argamassa asfáltica - Caminhão carroceria com capacidade de 15 t - 188 kW</t>
  </si>
  <si>
    <t xml:space="preserve"> 4805750 </t>
  </si>
  <si>
    <t xml:space="preserve"> 3103302 </t>
  </si>
  <si>
    <t>Grupo gerador - 13/14 kVA</t>
  </si>
  <si>
    <t>E9535</t>
  </si>
  <si>
    <t>Serra circular com bancada - D = 30 cm - 4 kW</t>
  </si>
  <si>
    <t>P9801</t>
  </si>
  <si>
    <t>Ajudante</t>
  </si>
  <si>
    <t>P9808</t>
  </si>
  <si>
    <t>Carpinteiro</t>
  </si>
  <si>
    <t>M0560</t>
  </si>
  <si>
    <t>Desmoldante para fôrmas de madeira</t>
  </si>
  <si>
    <t>l</t>
  </si>
  <si>
    <t>M1205</t>
  </si>
  <si>
    <t>Prego de ferro</t>
  </si>
  <si>
    <t>M0290</t>
  </si>
  <si>
    <t>Tábua - E = 2,5 cm e L = 10 cm</t>
  </si>
  <si>
    <t>M1429</t>
  </si>
  <si>
    <t>Tábua de pinho de terceira - E = 2,5 cm</t>
  </si>
  <si>
    <t>Desmoldante para fôrmas de madeira - Caminhão carroceria com capacidade de 15 t - 188 kW</t>
  </si>
  <si>
    <t>Prego de ferro - Caminhão carroceria com capacidade de 15 t - 188 kW</t>
  </si>
  <si>
    <t>Tábua - E = 2,5 cm e L = 10 cm - Caminhão carroceria com capacidade de 15 t - 188 kW</t>
  </si>
  <si>
    <t>Tábua de pinho de terceira - E = 2,5 cm - Caminhão carroceria com capacidade de 15 t - 188 kW</t>
  </si>
  <si>
    <t xml:space="preserve"> 5914359 </t>
  </si>
  <si>
    <t>Transporte com caminhão basculante de 10 m³ - rodovia em leito natural</t>
  </si>
  <si>
    <t xml:space="preserve"> 5914449 </t>
  </si>
  <si>
    <t>Transporte com caminhão carroceria de 15 t - rodovia em leito natural</t>
  </si>
  <si>
    <t xml:space="preserve"> 2450 </t>
  </si>
  <si>
    <t>Caminhão basc. 15,0t/10,0m3 ( m. benz lk 1418 -170,0kw ou equivalente)</t>
  </si>
  <si>
    <t>Módulo padrão: Via com 6,5 m de largura e 1.000m de extensão = 7.000m² (7 - 2*0,25 DA SARJETA)</t>
  </si>
  <si>
    <t>Módulo padrão: Via com 6,5 m de largura e 1.000m de extensão = 7.000m² (7 - 2*0,25 = 6,50 m DA SARJETA)</t>
  </si>
  <si>
    <t>Escavação, carga e transporte de material de 1ª categoria - DMT de 50 a 200 m - caminho de serviço em revestimentoprimário - com carregadeira e caminhão basculante de 14 m³</t>
  </si>
  <si>
    <t>SINALIZAÇÃO HORIZONTAL E VERTICAL</t>
  </si>
  <si>
    <t>Placa de regulamentação em aço D = 0,60 m - película retrorrefletiva tipo I + SI - fornecimento e implantação</t>
  </si>
  <si>
    <t>Suporte metálico galvanizado para placa de advertência ou regulamentação - lado ou diâmetro de 0,60 m - fornecimento eimplantação</t>
  </si>
  <si>
    <t>Pintura de faixa com tinta acrílica - espessura de 0,4 mm</t>
  </si>
  <si>
    <t>7.1</t>
  </si>
  <si>
    <t>7.2</t>
  </si>
  <si>
    <t>7.3</t>
  </si>
  <si>
    <t>7.4</t>
  </si>
  <si>
    <t>6.1</t>
  </si>
  <si>
    <t>6.2</t>
  </si>
  <si>
    <t>6.3</t>
  </si>
  <si>
    <t>5.1</t>
  </si>
  <si>
    <t>4.1</t>
  </si>
  <si>
    <t>4.2</t>
  </si>
  <si>
    <t>4.3</t>
  </si>
  <si>
    <t>4.4</t>
  </si>
  <si>
    <t>4.5</t>
  </si>
  <si>
    <t>4.6</t>
  </si>
  <si>
    <t>4.7</t>
  </si>
  <si>
    <t>4.8</t>
  </si>
  <si>
    <t>3.1</t>
  </si>
  <si>
    <t>3.2</t>
  </si>
  <si>
    <t>3.3</t>
  </si>
  <si>
    <t>3.4</t>
  </si>
  <si>
    <t>3.5</t>
  </si>
  <si>
    <t>2.1</t>
  </si>
  <si>
    <t>2.2</t>
  </si>
  <si>
    <t>2.3</t>
  </si>
  <si>
    <t>2.4</t>
  </si>
  <si>
    <t>1.2</t>
  </si>
  <si>
    <t>Quantidades</t>
  </si>
  <si>
    <t xml:space="preserve">Estimativa por modulo </t>
  </si>
  <si>
    <t>M2</t>
  </si>
  <si>
    <t>Largura da faixa</t>
  </si>
  <si>
    <t>Comprimento</t>
  </si>
  <si>
    <t>Quantidade por modulo: 3 FAIXAS</t>
  </si>
  <si>
    <t>Escavação, carga e transporte em material de 1ª categoria - DMT ATE 200 m</t>
  </si>
  <si>
    <t>Meio-fio de concreto com sarjeta - MFC 03 - areia e brita comerciais - fôrma de madeira</t>
  </si>
  <si>
    <t>Área: (7 m x 1.000 m = 7.000 m2)</t>
  </si>
  <si>
    <t>Espessura da escavação:</t>
  </si>
  <si>
    <t>DMT do Transporte: Conforfe CI nº 121/2022 da PR/GB</t>
  </si>
  <si>
    <t>DMT do Transporte: Conforfe CI nº 121/2022 da PR/GB - DMT da escavação (200m)</t>
  </si>
  <si>
    <t>Peso do Volume Transportado: volume escavado x 1,50 t/m³</t>
  </si>
  <si>
    <t>Escavação, carga e transporte de material de 1ª categoria - DMT até 200 m - caminho de serviço em revestimento primário - com carregadeira e caminhão basculante de 14 m³ (bota fora se necessário)</t>
  </si>
  <si>
    <t>PAVIMENTAÇÃO EM BLOCO DE CONCRETO INTERTRAVADO  2022 - Ñ.DES - LOTE 03</t>
  </si>
  <si>
    <t xml:space="preserve"> 5501901 </t>
  </si>
  <si>
    <t>E9667</t>
  </si>
  <si>
    <t>Caminhão basculante com capacidade de 14 m³ - 188 kW</t>
  </si>
  <si>
    <t>Carregadeira de pneus com capacidade de 3,40 m³ - 195 kW</t>
  </si>
  <si>
    <t xml:space="preserve"> 5213440 </t>
  </si>
  <si>
    <t>Caminhão carroceria com capacidade de 5 t - 115 kW</t>
  </si>
  <si>
    <t>P9830</t>
  </si>
  <si>
    <t>Montador</t>
  </si>
  <si>
    <t>Placa em aço nº 16 galvanizado com película retrorrefletiva tipo I + SI - confecção</t>
  </si>
  <si>
    <t xml:space="preserve"> 1.6.2 </t>
  </si>
  <si>
    <t xml:space="preserve"> 5213863 </t>
  </si>
  <si>
    <t>M0789</t>
  </si>
  <si>
    <t>Conjunto para fixação de placas em aço galvanizado composto por barra chata, abraçadeira, parafusos,</t>
  </si>
  <si>
    <t>M0787</t>
  </si>
  <si>
    <t>Suporte em aço-carbono galvanizado tipo perfil C para placa de sinalização</t>
  </si>
  <si>
    <t>Conjunto para fixação de placas em aço galvanizado composto por barra chata, abraçadeira, parafusos, - Caminhão carroceria com capacidade de 15 t - 188 kW</t>
  </si>
  <si>
    <t>Suporte em aço-carbono galvanizado tipo perfil C para placa de sinalização - Caminhão carroceria com capacidade de 15 t - 188 kW</t>
  </si>
  <si>
    <t xml:space="preserve"> 1.6.3 </t>
  </si>
  <si>
    <t xml:space="preserve"> 5213400 </t>
  </si>
  <si>
    <t>Caminhão demarcador de faixas com sistema de pintura a frio - 28 kW/115 kW</t>
  </si>
  <si>
    <t>P9853</t>
  </si>
  <si>
    <t>Pré-marcador</t>
  </si>
  <si>
    <t>M2037</t>
  </si>
  <si>
    <t>Microesferas refletivas de vidro tipo I-B</t>
  </si>
  <si>
    <t>M2038</t>
  </si>
  <si>
    <t>Microesferas refletivas de vidro tipo II-A</t>
  </si>
  <si>
    <t>M2034</t>
  </si>
  <si>
    <t>Solvente para tinta à base de resina acrílica</t>
  </si>
  <si>
    <t>M2044</t>
  </si>
  <si>
    <t>Tinta à base de resina acrílica emulsionada em água para pré-marcação viária</t>
  </si>
  <si>
    <t>M2027</t>
  </si>
  <si>
    <t>Tinta à base de resina acrílica estirenada para demarcação viária</t>
  </si>
  <si>
    <t>Microesferas refletivas de vidro tipo I-B - Caminhão carroceria com capacidade de 15 t - 188 kW</t>
  </si>
  <si>
    <t>Microesferas refletivas de vidro tipo II-A - Caminhão carroceria com capacidade de 15 t - 188 kW</t>
  </si>
  <si>
    <t>Solvente para tinta à base de resina acrílica - Caminhão carroceria com capacidade de 15 t - 188 kW</t>
  </si>
  <si>
    <t>Tinta à base de resina acrílica estirenada para demarcação viária - Caminhão carroceria com capacidade de 15 t - 188 kW</t>
  </si>
  <si>
    <t xml:space="preserve"> 1.7.4 </t>
  </si>
  <si>
    <t xml:space="preserve"> 5914333 </t>
  </si>
  <si>
    <t>Carga, manobra e descarga de materiais diversos em caminhão carroceria de 15 t - carga e descarga com caminhãoguindauto de 20 t.m</t>
  </si>
  <si>
    <t>Caminhão carroceria com guindauto com capacidade de 20 t.m - 136 kW</t>
  </si>
  <si>
    <t xml:space="preserve"> 5212552 </t>
  </si>
  <si>
    <t>Pintura eletrostática a pó com tinta poliéster em chapa de aço</t>
  </si>
  <si>
    <t>Equipamento para pintura eletrostática com cabine dupla de 7,00 kW e estufa de 80.000 kCal</t>
  </si>
  <si>
    <t>P9822</t>
  </si>
  <si>
    <t>Pintor</t>
  </si>
  <si>
    <t>M3153</t>
  </si>
  <si>
    <t>Tinta em pó à base de resina poliéster</t>
  </si>
  <si>
    <t>Tinta em pó à base de resina poliéster - Caminhão carroceria com capacidade de 15 t - 188 kW</t>
  </si>
  <si>
    <t xml:space="preserve"> 5213414 </t>
  </si>
  <si>
    <t>Furadeira de impacto de 12,5 mm - 0,80 kW</t>
  </si>
  <si>
    <t>Máquina de bancada guilhotina - 4,00 kW</t>
  </si>
  <si>
    <t>Máquina de bancada universal para corte de chapa - 1,50 kW</t>
  </si>
  <si>
    <t>P9823</t>
  </si>
  <si>
    <t>Serralheiro</t>
  </si>
  <si>
    <t>M1367</t>
  </si>
  <si>
    <t>Chapa fina em aço galvanizado</t>
  </si>
  <si>
    <t>M3229</t>
  </si>
  <si>
    <t>Película retrorrefletiva tipo I + SI (sinal impresso com película de sobreposição tipo V)</t>
  </si>
  <si>
    <t>Chapa fina em aço galvanizado - Caminhão carroceria com capacidade de 15 t - 188 kW</t>
  </si>
  <si>
    <t>Película retrorrefletiva tipo I + SI (sinal impresso com película de sobreposição tipo V) - Caminhão carroceria com capacidade de 15 t - 188 kW</t>
  </si>
  <si>
    <t>OBJETO</t>
  </si>
  <si>
    <t>SINAPI - 08/2022 - Bahia
SICRO3 - 04/2022 - Bahia
ORSE - 08/2022 - Sergipe</t>
  </si>
  <si>
    <t>PAVIMENTAÇÃO EM BLOCO DE CONCRETO INTERTRAVADO - LOTE 03</t>
  </si>
  <si>
    <t>i</t>
  </si>
  <si>
    <t>p</t>
  </si>
  <si>
    <t>d</t>
  </si>
  <si>
    <t>LOTE 03</t>
  </si>
  <si>
    <t>RESUMO</t>
  </si>
  <si>
    <t>Valor Modulo Único =&gt;</t>
  </si>
  <si>
    <t>Valor Total dos Modulos =&gt;</t>
  </si>
  <si>
    <t>Quantidade de Modulos =&gt;</t>
  </si>
  <si>
    <t>Valor com BDI Total =&gt;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</si>
</sst>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0000"/>
    <numFmt numFmtId="165" formatCode="#,##0.0000"/>
    <numFmt numFmtId="166" formatCode="0.000"/>
    <numFmt numFmtId="167" formatCode="_-* #,##0.0_-;\-* #,##0.0_-;_-* &quot;-&quot;??_-;_-@_-"/>
    <numFmt numFmtId="168" formatCode="_-* #,##0.000000_-;\-* #,##0.000000_-;_-* &quot;-&quot;??_-;_-@_-"/>
    <numFmt numFmtId="169" formatCode="_-&quot;R$&quot;\ * #,##0.0000_-;\-&quot;R$&quot;\ * #,##0.0000_-;_-&quot;R$&quot;\ * &quot;-&quot;??_-;_-@_-"/>
    <numFmt numFmtId="170" formatCode="_-* #,##0.000000_-;\-* #,##0.000000_-;_-* &quot;-&quot;??????_-;_-@_-"/>
    <numFmt numFmtId="171" formatCode="0.000000"/>
    <numFmt numFmtId="172" formatCode="_-* #,##0.00000_-;\-* #,##0.00000_-;_-* &quot;-&quot;??_-;_-@_-"/>
    <numFmt numFmtId="173" formatCode="_-* #,##0.00000_-;\-* #,##0.00000_-;_-* &quot;-&quot;?????_-;_-@_-"/>
    <numFmt numFmtId="174" formatCode="0.0000000000"/>
    <numFmt numFmtId="175" formatCode="0.00000"/>
  </numFmts>
  <fonts count="37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b/>
      <sz val="12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11"/>
      <color rgb="FFFF0000"/>
      <name val="Arial"/>
      <family val="2"/>
    </font>
    <font>
      <sz val="10"/>
      <color rgb="FFFF0000"/>
      <name val="Calibri"/>
      <family val="1"/>
      <scheme val="minor"/>
    </font>
    <font>
      <u/>
      <sz val="11"/>
      <color theme="1"/>
      <name val="Calibri"/>
      <family val="2"/>
      <scheme val="minor"/>
    </font>
    <font>
      <b/>
      <sz val="12"/>
      <name val="Arial"/>
      <family val="1"/>
    </font>
    <font>
      <sz val="12"/>
      <name val="Arial"/>
      <family val="1"/>
    </font>
    <font>
      <b/>
      <sz val="12"/>
      <color rgb="FF000000"/>
      <name val="Arial"/>
      <family val="1"/>
    </font>
    <font>
      <sz val="12"/>
      <color rgb="FF000000"/>
      <name val="Arial"/>
      <family val="1"/>
    </font>
    <font>
      <sz val="8"/>
      <name val="Arial"/>
      <family val="1"/>
    </font>
    <font>
      <b/>
      <sz val="11"/>
      <name val="Arial"/>
      <family val="2"/>
    </font>
    <font>
      <b/>
      <sz val="18"/>
      <color rgb="FF000000"/>
      <name val="Arial"/>
      <family val="1"/>
    </font>
  </fonts>
  <fills count="2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medium">
        <color indexed="64"/>
      </right>
      <top/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/>
      <diagonal/>
    </border>
    <border>
      <left style="thin">
        <color rgb="FFCCCCCC"/>
      </left>
      <right style="thin">
        <color rgb="FFCCCCCC"/>
      </right>
      <top style="medium">
        <color indexed="64"/>
      </top>
      <bottom/>
      <diagonal/>
    </border>
    <border>
      <left style="thin">
        <color rgb="FFCCCCCC"/>
      </left>
      <right/>
      <top style="medium">
        <color indexed="64"/>
      </top>
      <bottom style="hair">
        <color auto="1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thin">
        <color rgb="FFCCCCCC"/>
      </right>
      <top/>
      <bottom style="medium">
        <color indexed="64"/>
      </bottom>
      <diagonal/>
    </border>
    <border>
      <left style="thin">
        <color rgb="FFCCCCCC"/>
      </left>
      <right style="thin">
        <color rgb="FFCCCCCC"/>
      </right>
      <top/>
      <bottom style="medium">
        <color indexed="64"/>
      </bottom>
      <diagonal/>
    </border>
    <border>
      <left style="thin">
        <color rgb="FFCCCCCC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rgb="FF000000"/>
      </bottom>
      <diagonal/>
    </border>
  </borders>
  <cellStyleXfs count="7">
    <xf numFmtId="0" fontId="0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6" fillId="0" borderId="0"/>
    <xf numFmtId="0" fontId="16" fillId="0" borderId="0"/>
    <xf numFmtId="0" fontId="1" fillId="0" borderId="0"/>
    <xf numFmtId="43" fontId="13" fillId="0" borderId="0" applyFont="0" applyFill="0" applyBorder="0" applyAlignment="0" applyProtection="0"/>
  </cellStyleXfs>
  <cellXfs count="330">
    <xf numFmtId="0" fontId="0" fillId="0" borderId="0" xfId="0"/>
    <xf numFmtId="0" fontId="12" fillId="16" borderId="0" xfId="0" applyFont="1" applyFill="1" applyAlignment="1">
      <alignment horizontal="center" vertical="top" wrapText="1"/>
    </xf>
    <xf numFmtId="0" fontId="0" fillId="0" borderId="0" xfId="0" applyFill="1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10" fontId="0" fillId="0" borderId="0" xfId="2" applyNumberFormat="1" applyFont="1" applyFill="1" applyAlignment="1">
      <alignment horizontal="left" vertical="center"/>
    </xf>
    <xf numFmtId="10" fontId="0" fillId="0" borderId="0" xfId="2" applyNumberFormat="1" applyFont="1" applyAlignment="1">
      <alignment horizontal="left" vertical="center"/>
    </xf>
    <xf numFmtId="0" fontId="17" fillId="0" borderId="0" xfId="3" applyFont="1"/>
    <xf numFmtId="0" fontId="20" fillId="0" borderId="25" xfId="4" applyFont="1" applyBorder="1"/>
    <xf numFmtId="2" fontId="22" fillId="0" borderId="25" xfId="4" applyNumberFormat="1" applyFont="1" applyBorder="1"/>
    <xf numFmtId="0" fontId="16" fillId="0" borderId="25" xfId="4" applyBorder="1"/>
    <xf numFmtId="0" fontId="16" fillId="0" borderId="26" xfId="4" applyBorder="1"/>
    <xf numFmtId="0" fontId="17" fillId="0" borderId="27" xfId="3" applyFont="1" applyBorder="1"/>
    <xf numFmtId="0" fontId="17" fillId="0" borderId="28" xfId="3" applyFont="1" applyBorder="1"/>
    <xf numFmtId="0" fontId="17" fillId="0" borderId="23" xfId="3" applyFont="1" applyBorder="1"/>
    <xf numFmtId="0" fontId="15" fillId="20" borderId="0" xfId="5" applyFont="1" applyFill="1" applyAlignment="1">
      <alignment horizontal="center" vertical="top"/>
    </xf>
    <xf numFmtId="0" fontId="17" fillId="20" borderId="0" xfId="3" applyFont="1" applyFill="1"/>
    <xf numFmtId="0" fontId="15" fillId="20" borderId="0" xfId="5" applyFont="1" applyFill="1" applyAlignment="1">
      <alignment horizontal="center"/>
    </xf>
    <xf numFmtId="0" fontId="15" fillId="20" borderId="0" xfId="5" applyFont="1" applyFill="1" applyAlignment="1">
      <alignment horizontal="left"/>
    </xf>
    <xf numFmtId="0" fontId="27" fillId="20" borderId="0" xfId="5" applyFont="1" applyFill="1" applyAlignment="1">
      <alignment horizontal="center"/>
    </xf>
    <xf numFmtId="0" fontId="28" fillId="20" borderId="0" xfId="3" applyFont="1" applyFill="1"/>
    <xf numFmtId="0" fontId="29" fillId="0" borderId="0" xfId="3" applyFont="1"/>
    <xf numFmtId="44" fontId="0" fillId="0" borderId="0" xfId="0" applyNumberFormat="1" applyFill="1" applyAlignment="1">
      <alignment horizontal="left" vertical="center"/>
    </xf>
    <xf numFmtId="0" fontId="0" fillId="21" borderId="0" xfId="0" applyFill="1" applyAlignment="1">
      <alignment horizontal="center" vertical="center"/>
    </xf>
    <xf numFmtId="43" fontId="0" fillId="0" borderId="0" xfId="6" applyFont="1" applyAlignment="1">
      <alignment horizontal="left" vertical="center"/>
    </xf>
    <xf numFmtId="167" fontId="0" fillId="0" borderId="0" xfId="6" applyNumberFormat="1" applyFont="1" applyAlignment="1">
      <alignment horizontal="left" vertical="center"/>
    </xf>
    <xf numFmtId="0" fontId="17" fillId="0" borderId="2" xfId="3" applyFont="1" applyBorder="1"/>
    <xf numFmtId="0" fontId="17" fillId="0" borderId="3" xfId="3" applyFont="1" applyBorder="1"/>
    <xf numFmtId="0" fontId="17" fillId="0" borderId="4" xfId="3" applyFont="1" applyBorder="1"/>
    <xf numFmtId="0" fontId="19" fillId="0" borderId="19" xfId="3" applyFont="1" applyBorder="1" applyAlignment="1">
      <alignment horizontal="left" vertical="top"/>
    </xf>
    <xf numFmtId="0" fontId="20" fillId="0" borderId="0" xfId="3" applyFont="1" applyBorder="1" applyAlignment="1">
      <alignment vertical="top" wrapText="1"/>
    </xf>
    <xf numFmtId="0" fontId="19" fillId="0" borderId="0" xfId="3" applyFont="1" applyBorder="1" applyAlignment="1">
      <alignment vertical="top" wrapText="1"/>
    </xf>
    <xf numFmtId="0" fontId="19" fillId="0" borderId="0" xfId="3" applyFont="1" applyBorder="1"/>
    <xf numFmtId="0" fontId="19" fillId="0" borderId="0" xfId="3" applyFont="1" applyBorder="1" applyAlignment="1">
      <alignment vertical="center"/>
    </xf>
    <xf numFmtId="0" fontId="21" fillId="0" borderId="0" xfId="3" applyFont="1" applyBorder="1" applyAlignment="1">
      <alignment vertical="center"/>
    </xf>
    <xf numFmtId="0" fontId="21" fillId="0" borderId="0" xfId="4" applyFont="1" applyBorder="1"/>
    <xf numFmtId="0" fontId="21" fillId="0" borderId="20" xfId="4" applyFont="1" applyBorder="1"/>
    <xf numFmtId="0" fontId="19" fillId="0" borderId="19" xfId="3" applyFont="1" applyBorder="1" applyAlignment="1">
      <alignment horizontal="center"/>
    </xf>
    <xf numFmtId="0" fontId="20" fillId="0" borderId="0" xfId="3" applyFont="1" applyBorder="1" applyAlignment="1">
      <alignment horizontal="center"/>
    </xf>
    <xf numFmtId="0" fontId="19" fillId="0" borderId="0" xfId="3" applyFont="1" applyBorder="1" applyAlignment="1">
      <alignment horizontal="center"/>
    </xf>
    <xf numFmtId="0" fontId="19" fillId="0" borderId="20" xfId="3" applyFont="1" applyBorder="1" applyAlignment="1">
      <alignment horizontal="center"/>
    </xf>
    <xf numFmtId="0" fontId="16" fillId="0" borderId="32" xfId="4" applyBorder="1"/>
    <xf numFmtId="0" fontId="23" fillId="0" borderId="19" xfId="3" applyFont="1" applyBorder="1" applyAlignment="1">
      <alignment horizontal="center"/>
    </xf>
    <xf numFmtId="0" fontId="23" fillId="0" borderId="0" xfId="3" applyFont="1" applyBorder="1" applyAlignment="1">
      <alignment horizontal="center"/>
    </xf>
    <xf numFmtId="0" fontId="22" fillId="0" borderId="0" xfId="4" applyFont="1" applyBorder="1" applyAlignment="1">
      <alignment horizontal="center" vertical="center"/>
    </xf>
    <xf numFmtId="0" fontId="23" fillId="0" borderId="20" xfId="3" applyFont="1" applyBorder="1" applyAlignment="1">
      <alignment horizontal="center"/>
    </xf>
    <xf numFmtId="0" fontId="20" fillId="0" borderId="0" xfId="4" applyFont="1" applyBorder="1" applyAlignment="1">
      <alignment horizontal="center" vertical="center"/>
    </xf>
    <xf numFmtId="2" fontId="24" fillId="0" borderId="0" xfId="4" applyNumberFormat="1" applyFont="1" applyBorder="1" applyAlignment="1">
      <alignment horizontal="center" vertical="center"/>
    </xf>
    <xf numFmtId="4" fontId="25" fillId="0" borderId="0" xfId="3" applyNumberFormat="1" applyFont="1" applyBorder="1" applyAlignment="1">
      <alignment horizontal="center"/>
    </xf>
    <xf numFmtId="0" fontId="26" fillId="0" borderId="19" xfId="4" applyFont="1" applyBorder="1" applyAlignment="1">
      <alignment horizontal="center" vertical="center"/>
    </xf>
    <xf numFmtId="0" fontId="26" fillId="0" borderId="0" xfId="4" applyFont="1" applyBorder="1" applyAlignment="1">
      <alignment horizontal="center" vertical="center"/>
    </xf>
    <xf numFmtId="0" fontId="16" fillId="0" borderId="0" xfId="4" applyBorder="1"/>
    <xf numFmtId="0" fontId="16" fillId="0" borderId="20" xfId="4" applyBorder="1"/>
    <xf numFmtId="0" fontId="20" fillId="0" borderId="19" xfId="4" applyFont="1" applyBorder="1"/>
    <xf numFmtId="0" fontId="20" fillId="0" borderId="0" xfId="4" applyFont="1" applyBorder="1"/>
    <xf numFmtId="166" fontId="22" fillId="0" borderId="0" xfId="4" applyNumberFormat="1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16" fillId="0" borderId="19" xfId="4" applyBorder="1"/>
    <xf numFmtId="0" fontId="19" fillId="0" borderId="0" xfId="3" applyFont="1" applyBorder="1" applyAlignment="1">
      <alignment horizontal="center" vertical="center"/>
    </xf>
    <xf numFmtId="2" fontId="22" fillId="0" borderId="0" xfId="4" applyNumberFormat="1" applyFont="1" applyBorder="1" applyAlignment="1">
      <alignment horizontal="right" vertical="center"/>
    </xf>
    <xf numFmtId="4" fontId="16" fillId="0" borderId="0" xfId="4" applyNumberFormat="1" applyBorder="1"/>
    <xf numFmtId="0" fontId="22" fillId="0" borderId="0" xfId="4" applyFont="1" applyBorder="1"/>
    <xf numFmtId="0" fontId="16" fillId="0" borderId="33" xfId="4" applyBorder="1"/>
    <xf numFmtId="0" fontId="16" fillId="0" borderId="34" xfId="4" applyBorder="1"/>
    <xf numFmtId="4" fontId="25" fillId="19" borderId="0" xfId="3" applyNumberFormat="1" applyFont="1" applyFill="1" applyBorder="1" applyAlignment="1">
      <alignment horizontal="center"/>
    </xf>
    <xf numFmtId="0" fontId="16" fillId="19" borderId="0" xfId="4" applyFill="1" applyBorder="1"/>
    <xf numFmtId="0" fontId="16" fillId="19" borderId="0" xfId="3" applyFill="1" applyBorder="1"/>
    <xf numFmtId="0" fontId="16" fillId="19" borderId="20" xfId="3" applyFill="1" applyBorder="1"/>
    <xf numFmtId="0" fontId="17" fillId="0" borderId="5" xfId="3" applyFont="1" applyBorder="1"/>
    <xf numFmtId="0" fontId="17" fillId="0" borderId="6" xfId="3" applyFont="1" applyBorder="1"/>
    <xf numFmtId="0" fontId="17" fillId="0" borderId="7" xfId="3" applyFont="1" applyBorder="1"/>
    <xf numFmtId="0" fontId="3" fillId="4" borderId="35" xfId="0" applyFont="1" applyFill="1" applyBorder="1" applyAlignment="1">
      <alignment horizontal="left" vertical="top" wrapText="1"/>
    </xf>
    <xf numFmtId="0" fontId="3" fillId="4" borderId="36" xfId="0" applyFont="1" applyFill="1" applyBorder="1" applyAlignment="1">
      <alignment horizontal="left" vertical="top" wrapText="1"/>
    </xf>
    <xf numFmtId="0" fontId="4" fillId="5" borderId="36" xfId="0" applyFont="1" applyFill="1" applyBorder="1" applyAlignment="1">
      <alignment horizontal="center" vertical="top" wrapText="1"/>
    </xf>
    <xf numFmtId="0" fontId="5" fillId="6" borderId="37" xfId="0" applyFont="1" applyFill="1" applyBorder="1" applyAlignment="1">
      <alignment horizontal="right" vertical="top" wrapText="1"/>
    </xf>
    <xf numFmtId="0" fontId="6" fillId="7" borderId="16" xfId="0" applyFont="1" applyFill="1" applyBorder="1" applyAlignment="1">
      <alignment horizontal="left" vertical="top" wrapText="1"/>
    </xf>
    <xf numFmtId="0" fontId="6" fillId="7" borderId="17" xfId="0" applyFont="1" applyFill="1" applyBorder="1" applyAlignment="1">
      <alignment horizontal="left" vertical="top" wrapText="1"/>
    </xf>
    <xf numFmtId="0" fontId="7" fillId="8" borderId="18" xfId="0" applyFont="1" applyFill="1" applyBorder="1" applyAlignment="1">
      <alignment horizontal="right" vertical="top" wrapText="1"/>
    </xf>
    <xf numFmtId="0" fontId="32" fillId="7" borderId="1" xfId="0" applyFont="1" applyFill="1" applyBorder="1" applyAlignment="1">
      <alignment horizontal="left" vertical="center" wrapText="1"/>
    </xf>
    <xf numFmtId="0" fontId="32" fillId="8" borderId="1" xfId="0" applyFont="1" applyFill="1" applyBorder="1" applyAlignment="1">
      <alignment horizontal="left" vertical="center" wrapText="1"/>
    </xf>
    <xf numFmtId="0" fontId="0" fillId="0" borderId="0" xfId="0"/>
    <xf numFmtId="0" fontId="0" fillId="0" borderId="0" xfId="0"/>
    <xf numFmtId="43" fontId="32" fillId="8" borderId="1" xfId="6" applyFont="1" applyFill="1" applyBorder="1" applyAlignment="1">
      <alignment horizontal="left" vertical="center" wrapText="1"/>
    </xf>
    <xf numFmtId="43" fontId="11" fillId="13" borderId="15" xfId="6" applyFont="1" applyFill="1" applyBorder="1" applyAlignment="1">
      <alignment horizontal="right" vertical="top" wrapText="1"/>
    </xf>
    <xf numFmtId="43" fontId="11" fillId="0" borderId="15" xfId="6" applyFont="1" applyFill="1" applyBorder="1" applyAlignment="1">
      <alignment horizontal="right" vertical="top" wrapText="1"/>
    </xf>
    <xf numFmtId="43" fontId="9" fillId="0" borderId="15" xfId="6" applyFont="1" applyFill="1" applyBorder="1" applyAlignment="1">
      <alignment horizontal="right" vertical="top" wrapText="1"/>
    </xf>
    <xf numFmtId="43" fontId="10" fillId="0" borderId="22" xfId="6" applyFont="1" applyFill="1" applyBorder="1" applyAlignment="1">
      <alignment horizontal="right" vertical="top" wrapText="1"/>
    </xf>
    <xf numFmtId="43" fontId="11" fillId="13" borderId="13" xfId="6" applyFont="1" applyFill="1" applyBorder="1" applyAlignment="1">
      <alignment horizontal="right" vertical="top" wrapText="1"/>
    </xf>
    <xf numFmtId="43" fontId="11" fillId="0" borderId="22" xfId="6" applyFont="1" applyFill="1" applyBorder="1" applyAlignment="1">
      <alignment horizontal="right" vertical="top" wrapText="1"/>
    </xf>
    <xf numFmtId="43" fontId="7" fillId="8" borderId="15" xfId="6" applyFont="1" applyFill="1" applyBorder="1" applyAlignment="1">
      <alignment horizontal="right" vertical="top" wrapText="1"/>
    </xf>
    <xf numFmtId="43" fontId="0" fillId="0" borderId="0" xfId="6" applyFont="1"/>
    <xf numFmtId="43" fontId="0" fillId="0" borderId="0" xfId="6" applyFont="1" applyFill="1"/>
    <xf numFmtId="43" fontId="0" fillId="0" borderId="0" xfId="0" applyNumberFormat="1"/>
    <xf numFmtId="43" fontId="32" fillId="7" borderId="1" xfId="6" applyFont="1" applyFill="1" applyBorder="1" applyAlignment="1">
      <alignment horizontal="left" vertical="center" wrapText="1"/>
    </xf>
    <xf numFmtId="0" fontId="0" fillId="23" borderId="0" xfId="0" applyFill="1"/>
    <xf numFmtId="44" fontId="0" fillId="23" borderId="0" xfId="0" applyNumberFormat="1" applyFill="1"/>
    <xf numFmtId="43" fontId="0" fillId="23" borderId="0" xfId="6" applyFont="1" applyFill="1" applyBorder="1"/>
    <xf numFmtId="168" fontId="0" fillId="0" borderId="0" xfId="6" applyNumberFormat="1" applyFont="1" applyBorder="1"/>
    <xf numFmtId="0" fontId="0" fillId="23" borderId="28" xfId="0" applyFill="1" applyBorder="1"/>
    <xf numFmtId="169" fontId="0" fillId="23" borderId="28" xfId="0" applyNumberFormat="1" applyFill="1" applyBorder="1"/>
    <xf numFmtId="168" fontId="0" fillId="0" borderId="0" xfId="0" applyNumberFormat="1"/>
    <xf numFmtId="170" fontId="0" fillId="0" borderId="0" xfId="0" applyNumberFormat="1"/>
    <xf numFmtId="171" fontId="0" fillId="0" borderId="0" xfId="0" applyNumberFormat="1"/>
    <xf numFmtId="172" fontId="0" fillId="0" borderId="0" xfId="6" applyNumberFormat="1" applyFont="1" applyAlignment="1">
      <alignment horizontal="left" vertical="center"/>
    </xf>
    <xf numFmtId="44" fontId="0" fillId="0" borderId="0" xfId="0" applyNumberFormat="1" applyAlignment="1">
      <alignment horizontal="left" vertical="center"/>
    </xf>
    <xf numFmtId="173" fontId="0" fillId="0" borderId="0" xfId="0" applyNumberFormat="1" applyAlignment="1">
      <alignment horizontal="left" vertical="center"/>
    </xf>
    <xf numFmtId="44" fontId="0" fillId="0" borderId="0" xfId="0" applyNumberFormat="1"/>
    <xf numFmtId="43" fontId="0" fillId="0" borderId="0" xfId="0" applyNumberFormat="1" applyAlignment="1">
      <alignment horizontal="left" vertical="center"/>
    </xf>
    <xf numFmtId="43" fontId="8" fillId="16" borderId="0" xfId="0" applyNumberFormat="1" applyFont="1" applyFill="1" applyBorder="1" applyAlignment="1">
      <alignment horizontal="right" vertical="top" wrapText="1"/>
    </xf>
    <xf numFmtId="10" fontId="6" fillId="10" borderId="36" xfId="2" applyNumberFormat="1" applyFont="1" applyFill="1" applyBorder="1" applyAlignment="1">
      <alignment horizontal="right" vertical="top" wrapText="1"/>
    </xf>
    <xf numFmtId="10" fontId="9" fillId="10" borderId="40" xfId="2" applyNumberFormat="1" applyFont="1" applyFill="1" applyBorder="1" applyAlignment="1">
      <alignment horizontal="right" vertical="top" wrapText="1"/>
    </xf>
    <xf numFmtId="10" fontId="9" fillId="10" borderId="41" xfId="2" applyNumberFormat="1" applyFont="1" applyFill="1" applyBorder="1" applyAlignment="1">
      <alignment horizontal="right" vertical="top" wrapText="1"/>
    </xf>
    <xf numFmtId="44" fontId="6" fillId="10" borderId="17" xfId="1" applyFont="1" applyFill="1" applyBorder="1" applyAlignment="1">
      <alignment horizontal="right" vertical="top" wrapText="1"/>
    </xf>
    <xf numFmtId="10" fontId="6" fillId="0" borderId="36" xfId="2" applyNumberFormat="1" applyFont="1" applyFill="1" applyBorder="1" applyAlignment="1">
      <alignment horizontal="right" vertical="top" wrapText="1"/>
    </xf>
    <xf numFmtId="10" fontId="9" fillId="0" borderId="40" xfId="2" applyNumberFormat="1" applyFont="1" applyFill="1" applyBorder="1" applyAlignment="1">
      <alignment horizontal="right" vertical="top" wrapText="1"/>
    </xf>
    <xf numFmtId="10" fontId="9" fillId="0" borderId="45" xfId="2" applyNumberFormat="1" applyFont="1" applyFill="1" applyBorder="1" applyAlignment="1">
      <alignment horizontal="right" vertical="top" wrapText="1"/>
    </xf>
    <xf numFmtId="10" fontId="9" fillId="0" borderId="46" xfId="2" applyNumberFormat="1" applyFont="1" applyFill="1" applyBorder="1" applyAlignment="1">
      <alignment horizontal="right" vertical="top" wrapText="1"/>
    </xf>
    <xf numFmtId="44" fontId="6" fillId="0" borderId="17" xfId="0" applyNumberFormat="1" applyFont="1" applyFill="1" applyBorder="1" applyAlignment="1">
      <alignment horizontal="right" vertical="top" wrapText="1"/>
    </xf>
    <xf numFmtId="43" fontId="6" fillId="0" borderId="43" xfId="6" applyFont="1" applyFill="1" applyBorder="1" applyAlignment="1">
      <alignment horizontal="right" vertical="top" wrapText="1"/>
    </xf>
    <xf numFmtId="43" fontId="6" fillId="0" borderId="44" xfId="6" applyFont="1" applyFill="1" applyBorder="1" applyAlignment="1">
      <alignment horizontal="right" vertical="top" wrapText="1"/>
    </xf>
    <xf numFmtId="10" fontId="0" fillId="0" borderId="0" xfId="0" applyNumberFormat="1"/>
    <xf numFmtId="10" fontId="8" fillId="16" borderId="0" xfId="2" applyNumberFormat="1" applyFont="1" applyFill="1" applyBorder="1" applyAlignment="1">
      <alignment horizontal="right" vertical="top" wrapText="1"/>
    </xf>
    <xf numFmtId="43" fontId="8" fillId="16" borderId="6" xfId="0" applyNumberFormat="1" applyFont="1" applyFill="1" applyBorder="1" applyAlignment="1">
      <alignment horizontal="right" vertical="top" wrapText="1"/>
    </xf>
    <xf numFmtId="169" fontId="0" fillId="0" borderId="0" xfId="0" applyNumberFormat="1" applyFill="1" applyAlignment="1">
      <alignment horizontal="left" vertical="center"/>
    </xf>
    <xf numFmtId="0" fontId="33" fillId="0" borderId="1" xfId="0" applyFont="1" applyFill="1" applyBorder="1" applyAlignment="1">
      <alignment horizontal="left" vertical="center" wrapText="1"/>
    </xf>
    <xf numFmtId="43" fontId="33" fillId="0" borderId="1" xfId="6" applyFont="1" applyFill="1" applyBorder="1" applyAlignment="1">
      <alignment horizontal="left" vertical="center" wrapText="1"/>
    </xf>
    <xf numFmtId="0" fontId="0" fillId="0" borderId="0" xfId="0"/>
    <xf numFmtId="0" fontId="30" fillId="2" borderId="3" xfId="0" applyFont="1" applyFill="1" applyBorder="1" applyAlignment="1">
      <alignment horizontal="center" vertical="center" wrapText="1"/>
    </xf>
    <xf numFmtId="0" fontId="32" fillId="7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3" fillId="0" borderId="17" xfId="0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left" vertical="center" wrapText="1"/>
    </xf>
    <xf numFmtId="43" fontId="33" fillId="0" borderId="17" xfId="6" applyFont="1" applyFill="1" applyBorder="1" applyAlignment="1">
      <alignment horizontal="left" vertical="center" wrapText="1"/>
    </xf>
    <xf numFmtId="43" fontId="11" fillId="0" borderId="18" xfId="6" applyNumberFormat="1" applyFont="1" applyFill="1" applyBorder="1" applyAlignment="1">
      <alignment horizontal="right" vertical="top" wrapText="1"/>
    </xf>
    <xf numFmtId="174" fontId="0" fillId="0" borderId="0" xfId="0" applyNumberFormat="1"/>
    <xf numFmtId="0" fontId="30" fillId="2" borderId="3" xfId="0" applyFont="1" applyFill="1" applyBorder="1" applyAlignment="1">
      <alignment horizontal="left" vertical="center" wrapText="1"/>
    </xf>
    <xf numFmtId="0" fontId="8" fillId="16" borderId="0" xfId="0" applyFont="1" applyFill="1" applyBorder="1" applyAlignment="1">
      <alignment horizontal="left" vertical="top" wrapText="1"/>
    </xf>
    <xf numFmtId="0" fontId="8" fillId="16" borderId="6" xfId="0" applyFont="1" applyFill="1" applyBorder="1" applyAlignment="1">
      <alignment horizontal="left" vertical="top" wrapText="1"/>
    </xf>
    <xf numFmtId="0" fontId="0" fillId="0" borderId="0" xfId="0"/>
    <xf numFmtId="0" fontId="30" fillId="2" borderId="2" xfId="0" applyFont="1" applyFill="1" applyBorder="1" applyAlignment="1">
      <alignment horizontal="center" vertical="center" wrapText="1"/>
    </xf>
    <xf numFmtId="0" fontId="32" fillId="7" borderId="14" xfId="0" applyFont="1" applyFill="1" applyBorder="1" applyAlignment="1">
      <alignment horizontal="center" vertical="center" wrapText="1"/>
    </xf>
    <xf numFmtId="0" fontId="33" fillId="0" borderId="14" xfId="0" applyFont="1" applyFill="1" applyBorder="1" applyAlignment="1">
      <alignment horizontal="center" vertical="center" wrapText="1"/>
    </xf>
    <xf numFmtId="0" fontId="9" fillId="23" borderId="47" xfId="0" applyFont="1" applyFill="1" applyBorder="1" applyAlignment="1">
      <alignment horizontal="center" vertical="center" wrapText="1"/>
    </xf>
    <xf numFmtId="0" fontId="9" fillId="14" borderId="48" xfId="0" applyFont="1" applyFill="1" applyBorder="1" applyAlignment="1">
      <alignment horizontal="left" vertical="center" wrapText="1"/>
    </xf>
    <xf numFmtId="0" fontId="9" fillId="14" borderId="48" xfId="0" applyFont="1" applyFill="1" applyBorder="1" applyAlignment="1">
      <alignment horizontal="center" vertical="center" wrapText="1"/>
    </xf>
    <xf numFmtId="43" fontId="9" fillId="14" borderId="49" xfId="6" applyFont="1" applyFill="1" applyBorder="1" applyAlignment="1">
      <alignment horizontal="right" vertical="center" wrapText="1"/>
    </xf>
    <xf numFmtId="43" fontId="0" fillId="0" borderId="0" xfId="6" applyFont="1" applyAlignment="1">
      <alignment vertical="center"/>
    </xf>
    <xf numFmtId="43" fontId="0" fillId="0" borderId="0" xfId="0" applyNumberFormat="1" applyAlignment="1">
      <alignment vertical="center"/>
    </xf>
    <xf numFmtId="0" fontId="9" fillId="0" borderId="47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left" vertical="center" wrapText="1"/>
    </xf>
    <xf numFmtId="0" fontId="9" fillId="0" borderId="48" xfId="0" applyFont="1" applyBorder="1" applyAlignment="1">
      <alignment horizontal="center" vertical="center" wrapText="1"/>
    </xf>
    <xf numFmtId="43" fontId="9" fillId="0" borderId="49" xfId="6" applyFont="1" applyFill="1" applyBorder="1" applyAlignment="1">
      <alignment horizontal="right" vertical="center" wrapText="1"/>
    </xf>
    <xf numFmtId="43" fontId="9" fillId="0" borderId="49" xfId="6" applyFont="1" applyBorder="1" applyAlignment="1">
      <alignment horizontal="right" vertical="center" wrapText="1"/>
    </xf>
    <xf numFmtId="172" fontId="0" fillId="21" borderId="0" xfId="6" applyNumberFormat="1" applyFont="1" applyFill="1" applyAlignment="1">
      <alignment horizontal="left" vertical="center"/>
    </xf>
    <xf numFmtId="0" fontId="6" fillId="7" borderId="50" xfId="0" applyFont="1" applyFill="1" applyBorder="1" applyAlignment="1">
      <alignment horizontal="left" vertical="top" wrapText="1"/>
    </xf>
    <xf numFmtId="0" fontId="6" fillId="7" borderId="51" xfId="0" applyFont="1" applyFill="1" applyBorder="1" applyAlignment="1">
      <alignment horizontal="left" vertical="top" wrapText="1"/>
    </xf>
    <xf numFmtId="43" fontId="7" fillId="8" borderId="52" xfId="6" applyFont="1" applyFill="1" applyBorder="1" applyAlignment="1">
      <alignment horizontal="right" vertical="top" wrapText="1"/>
    </xf>
    <xf numFmtId="0" fontId="9" fillId="11" borderId="47" xfId="0" applyFont="1" applyFill="1" applyBorder="1" applyAlignment="1">
      <alignment horizontal="left" vertical="top" wrapText="1"/>
    </xf>
    <xf numFmtId="0" fontId="9" fillId="11" borderId="48" xfId="0" applyFont="1" applyFill="1" applyBorder="1" applyAlignment="1">
      <alignment horizontal="left" vertical="top" wrapText="1"/>
    </xf>
    <xf numFmtId="0" fontId="10" fillId="12" borderId="48" xfId="0" applyFont="1" applyFill="1" applyBorder="1" applyAlignment="1">
      <alignment horizontal="center" vertical="top" wrapText="1"/>
    </xf>
    <xf numFmtId="43" fontId="11" fillId="13" borderId="49" xfId="6" applyFont="1" applyFill="1" applyBorder="1" applyAlignment="1">
      <alignment horizontal="right" vertical="top" wrapText="1"/>
    </xf>
    <xf numFmtId="0" fontId="9" fillId="0" borderId="47" xfId="0" applyFont="1" applyFill="1" applyBorder="1" applyAlignment="1">
      <alignment horizontal="left" vertical="top" wrapText="1"/>
    </xf>
    <xf numFmtId="0" fontId="9" fillId="0" borderId="48" xfId="0" applyFont="1" applyFill="1" applyBorder="1" applyAlignment="1">
      <alignment horizontal="left" vertical="top" wrapText="1"/>
    </xf>
    <xf numFmtId="0" fontId="9" fillId="0" borderId="48" xfId="0" applyFont="1" applyFill="1" applyBorder="1" applyAlignment="1">
      <alignment horizontal="center" vertical="top" wrapText="1"/>
    </xf>
    <xf numFmtId="43" fontId="11" fillId="0" borderId="49" xfId="6" applyFont="1" applyFill="1" applyBorder="1" applyAlignment="1">
      <alignment horizontal="right" vertical="top" wrapText="1"/>
    </xf>
    <xf numFmtId="0" fontId="9" fillId="12" borderId="48" xfId="0" applyFont="1" applyFill="1" applyBorder="1" applyAlignment="1">
      <alignment horizontal="center" vertical="top" wrapText="1"/>
    </xf>
    <xf numFmtId="0" fontId="6" fillId="7" borderId="47" xfId="0" applyFont="1" applyFill="1" applyBorder="1" applyAlignment="1">
      <alignment horizontal="left" vertical="top" wrapText="1"/>
    </xf>
    <xf numFmtId="0" fontId="6" fillId="7" borderId="48" xfId="0" applyFont="1" applyFill="1" applyBorder="1" applyAlignment="1">
      <alignment horizontal="left" vertical="top" wrapText="1"/>
    </xf>
    <xf numFmtId="0" fontId="7" fillId="8" borderId="49" xfId="0" applyFont="1" applyFill="1" applyBorder="1" applyAlignment="1">
      <alignment horizontal="right" vertical="top" wrapText="1"/>
    </xf>
    <xf numFmtId="43" fontId="9" fillId="0" borderId="49" xfId="6" applyFont="1" applyFill="1" applyBorder="1" applyAlignment="1">
      <alignment horizontal="right" vertical="top" wrapText="1"/>
    </xf>
    <xf numFmtId="43" fontId="10" fillId="0" borderId="49" xfId="6" applyFont="1" applyFill="1" applyBorder="1" applyAlignment="1">
      <alignment horizontal="right" vertical="top" wrapText="1"/>
    </xf>
    <xf numFmtId="43" fontId="7" fillId="8" borderId="49" xfId="6" applyFont="1" applyFill="1" applyBorder="1" applyAlignment="1">
      <alignment horizontal="right" vertical="top" wrapText="1"/>
    </xf>
    <xf numFmtId="0" fontId="14" fillId="0" borderId="48" xfId="0" applyFont="1" applyFill="1" applyBorder="1" applyAlignment="1">
      <alignment horizontal="left" vertical="top" wrapText="1"/>
    </xf>
    <xf numFmtId="0" fontId="9" fillId="0" borderId="53" xfId="0" applyFont="1" applyFill="1" applyBorder="1" applyAlignment="1">
      <alignment horizontal="left" vertical="top" wrapText="1"/>
    </xf>
    <xf numFmtId="0" fontId="9" fillId="0" borderId="54" xfId="0" applyFont="1" applyFill="1" applyBorder="1" applyAlignment="1">
      <alignment horizontal="left" vertical="top" wrapText="1"/>
    </xf>
    <xf numFmtId="0" fontId="9" fillId="0" borderId="54" xfId="0" applyFont="1" applyFill="1" applyBorder="1" applyAlignment="1">
      <alignment horizontal="center" vertical="top" wrapText="1"/>
    </xf>
    <xf numFmtId="43" fontId="11" fillId="0" borderId="55" xfId="6" applyNumberFormat="1" applyFont="1" applyFill="1" applyBorder="1" applyAlignment="1">
      <alignment horizontal="right" vertical="top" wrapText="1"/>
    </xf>
    <xf numFmtId="0" fontId="0" fillId="0" borderId="0" xfId="0"/>
    <xf numFmtId="0" fontId="2" fillId="16" borderId="0" xfId="0" applyFont="1" applyFill="1" applyAlignment="1">
      <alignment horizontal="left" vertical="top" wrapText="1"/>
    </xf>
    <xf numFmtId="0" fontId="2" fillId="16" borderId="1" xfId="0" applyFont="1" applyFill="1" applyBorder="1" applyAlignment="1">
      <alignment horizontal="left" vertical="top" wrapText="1"/>
    </xf>
    <xf numFmtId="0" fontId="2" fillId="16" borderId="1" xfId="0" applyFont="1" applyFill="1" applyBorder="1" applyAlignment="1">
      <alignment horizontal="center" vertical="top" wrapText="1"/>
    </xf>
    <xf numFmtId="0" fontId="2" fillId="16" borderId="1" xfId="0" applyFont="1" applyFill="1" applyBorder="1" applyAlignment="1">
      <alignment horizontal="right" vertical="top" wrapText="1"/>
    </xf>
    <xf numFmtId="0" fontId="9" fillId="14" borderId="1" xfId="0" applyFont="1" applyFill="1" applyBorder="1" applyAlignment="1">
      <alignment horizontal="left" vertical="top" wrapText="1"/>
    </xf>
    <xf numFmtId="0" fontId="9" fillId="14" borderId="1" xfId="0" applyFont="1" applyFill="1" applyBorder="1" applyAlignment="1">
      <alignment horizontal="center" vertical="top" wrapText="1"/>
    </xf>
    <xf numFmtId="0" fontId="9" fillId="14" borderId="1" xfId="0" applyFont="1" applyFill="1" applyBorder="1" applyAlignment="1">
      <alignment horizontal="right" vertical="top" wrapText="1"/>
    </xf>
    <xf numFmtId="4" fontId="9" fillId="14" borderId="1" xfId="0" applyNumberFormat="1" applyFont="1" applyFill="1" applyBorder="1" applyAlignment="1">
      <alignment horizontal="right" vertical="top" wrapText="1"/>
    </xf>
    <xf numFmtId="164" fontId="9" fillId="14" borderId="1" xfId="0" applyNumberFormat="1" applyFont="1" applyFill="1" applyBorder="1" applyAlignment="1">
      <alignment horizontal="right" vertical="top" wrapText="1"/>
    </xf>
    <xf numFmtId="0" fontId="9" fillId="14" borderId="21" xfId="0" applyFont="1" applyFill="1" applyBorder="1" applyAlignment="1">
      <alignment horizontal="left" vertical="top" wrapText="1"/>
    </xf>
    <xf numFmtId="0" fontId="12" fillId="17" borderId="1" xfId="0" applyFont="1" applyFill="1" applyBorder="1" applyAlignment="1">
      <alignment horizontal="left" vertical="top" wrapText="1"/>
    </xf>
    <xf numFmtId="0" fontId="12" fillId="17" borderId="1" xfId="0" applyFont="1" applyFill="1" applyBorder="1" applyAlignment="1">
      <alignment horizontal="center" vertical="top" wrapText="1"/>
    </xf>
    <xf numFmtId="0" fontId="12" fillId="17" borderId="1" xfId="0" applyFont="1" applyFill="1" applyBorder="1" applyAlignment="1">
      <alignment horizontal="right" vertical="top" wrapText="1"/>
    </xf>
    <xf numFmtId="4" fontId="12" fillId="17" borderId="1" xfId="0" applyNumberFormat="1" applyFont="1" applyFill="1" applyBorder="1" applyAlignment="1">
      <alignment horizontal="right" vertical="top" wrapText="1"/>
    </xf>
    <xf numFmtId="165" fontId="12" fillId="17" borderId="1" xfId="0" applyNumberFormat="1" applyFont="1" applyFill="1" applyBorder="1" applyAlignment="1">
      <alignment horizontal="right" vertical="top" wrapText="1"/>
    </xf>
    <xf numFmtId="164" fontId="12" fillId="17" borderId="1" xfId="0" applyNumberFormat="1" applyFont="1" applyFill="1" applyBorder="1" applyAlignment="1">
      <alignment horizontal="right" vertical="top" wrapText="1"/>
    </xf>
    <xf numFmtId="0" fontId="12" fillId="18" borderId="1" xfId="0" applyFont="1" applyFill="1" applyBorder="1" applyAlignment="1">
      <alignment horizontal="left" vertical="top" wrapText="1"/>
    </xf>
    <xf numFmtId="0" fontId="12" fillId="18" borderId="1" xfId="0" applyFont="1" applyFill="1" applyBorder="1" applyAlignment="1">
      <alignment horizontal="center" vertical="top" wrapText="1"/>
    </xf>
    <xf numFmtId="0" fontId="12" fillId="18" borderId="1" xfId="0" applyFont="1" applyFill="1" applyBorder="1" applyAlignment="1">
      <alignment horizontal="right" vertical="top" wrapText="1"/>
    </xf>
    <xf numFmtId="4" fontId="12" fillId="18" borderId="1" xfId="0" applyNumberFormat="1" applyFont="1" applyFill="1" applyBorder="1" applyAlignment="1">
      <alignment horizontal="right" vertical="top" wrapText="1"/>
    </xf>
    <xf numFmtId="165" fontId="12" fillId="18" borderId="1" xfId="0" applyNumberFormat="1" applyFont="1" applyFill="1" applyBorder="1" applyAlignment="1">
      <alignment horizontal="right" vertical="top" wrapText="1"/>
    </xf>
    <xf numFmtId="164" fontId="12" fillId="18" borderId="1" xfId="0" applyNumberFormat="1" applyFont="1" applyFill="1" applyBorder="1" applyAlignment="1">
      <alignment horizontal="right" vertical="top" wrapText="1"/>
    </xf>
    <xf numFmtId="0" fontId="8" fillId="16" borderId="0" xfId="0" applyFont="1" applyFill="1" applyAlignment="1">
      <alignment horizontal="left" vertical="top" wrapText="1"/>
    </xf>
    <xf numFmtId="165" fontId="8" fillId="16" borderId="0" xfId="0" applyNumberFormat="1" applyFont="1" applyFill="1" applyAlignment="1">
      <alignment horizontal="right" vertical="top" wrapText="1"/>
    </xf>
    <xf numFmtId="0" fontId="12" fillId="16" borderId="0" xfId="0" applyFont="1" applyFill="1" applyAlignment="1">
      <alignment horizontal="right" vertical="top" wrapText="1"/>
    </xf>
    <xf numFmtId="4" fontId="12" fillId="16" borderId="0" xfId="0" applyNumberFormat="1" applyFont="1" applyFill="1" applyAlignment="1">
      <alignment horizontal="right" vertical="top" wrapText="1"/>
    </xf>
    <xf numFmtId="0" fontId="30" fillId="2" borderId="4" xfId="0" applyFont="1" applyFill="1" applyBorder="1" applyAlignment="1">
      <alignment horizontal="left" vertical="center" wrapText="1"/>
    </xf>
    <xf numFmtId="0" fontId="30" fillId="15" borderId="5" xfId="0" applyFont="1" applyFill="1" applyBorder="1" applyAlignment="1">
      <alignment horizontal="center" vertical="center" wrapText="1"/>
    </xf>
    <xf numFmtId="0" fontId="30" fillId="15" borderId="6" xfId="0" applyFont="1" applyFill="1" applyBorder="1" applyAlignment="1">
      <alignment horizontal="center" vertical="center" wrapText="1"/>
    </xf>
    <xf numFmtId="0" fontId="30" fillId="15" borderId="6" xfId="0" applyFont="1" applyFill="1" applyBorder="1" applyAlignment="1">
      <alignment horizontal="left" vertical="center" wrapText="1"/>
    </xf>
    <xf numFmtId="0" fontId="8" fillId="15" borderId="7" xfId="0" applyFont="1" applyFill="1" applyBorder="1" applyAlignment="1">
      <alignment horizontal="left" vertical="center" wrapText="1"/>
    </xf>
    <xf numFmtId="0" fontId="30" fillId="2" borderId="2" xfId="0" applyFont="1" applyFill="1" applyBorder="1" applyAlignment="1">
      <alignment horizontal="left" vertical="center" wrapText="1"/>
    </xf>
    <xf numFmtId="10" fontId="8" fillId="15" borderId="5" xfId="2" applyNumberFormat="1" applyFont="1" applyFill="1" applyBorder="1" applyAlignment="1">
      <alignment horizontal="left" vertical="top" wrapText="1"/>
    </xf>
    <xf numFmtId="0" fontId="32" fillId="7" borderId="12" xfId="0" applyFont="1" applyFill="1" applyBorder="1" applyAlignment="1">
      <alignment horizontal="center" vertical="center" wrapText="1"/>
    </xf>
    <xf numFmtId="0" fontId="32" fillId="7" borderId="8" xfId="0" applyFont="1" applyFill="1" applyBorder="1" applyAlignment="1">
      <alignment horizontal="center" vertical="center" wrapText="1"/>
    </xf>
    <xf numFmtId="0" fontId="32" fillId="7" borderId="8" xfId="0" applyFont="1" applyFill="1" applyBorder="1" applyAlignment="1">
      <alignment horizontal="left" vertical="center" wrapText="1"/>
    </xf>
    <xf numFmtId="44" fontId="32" fillId="9" borderId="15" xfId="1" applyFont="1" applyFill="1" applyBorder="1" applyAlignment="1">
      <alignment horizontal="left" vertical="center" wrapText="1"/>
    </xf>
    <xf numFmtId="43" fontId="33" fillId="0" borderId="15" xfId="6" applyFont="1" applyFill="1" applyBorder="1" applyAlignment="1">
      <alignment horizontal="left" vertical="center" wrapText="1"/>
    </xf>
    <xf numFmtId="0" fontId="33" fillId="0" borderId="16" xfId="0" applyFont="1" applyFill="1" applyBorder="1" applyAlignment="1">
      <alignment horizontal="center" vertical="center" wrapText="1"/>
    </xf>
    <xf numFmtId="43" fontId="33" fillId="0" borderId="18" xfId="6" applyFont="1" applyFill="1" applyBorder="1" applyAlignment="1">
      <alignment horizontal="left" vertical="center" wrapText="1"/>
    </xf>
    <xf numFmtId="0" fontId="32" fillId="7" borderId="35" xfId="0" applyFont="1" applyFill="1" applyBorder="1" applyAlignment="1">
      <alignment horizontal="center" vertical="center" wrapText="1"/>
    </xf>
    <xf numFmtId="0" fontId="32" fillId="7" borderId="36" xfId="0" applyFont="1" applyFill="1" applyBorder="1" applyAlignment="1">
      <alignment horizontal="center" vertical="center" wrapText="1"/>
    </xf>
    <xf numFmtId="0" fontId="32" fillId="7" borderId="36" xfId="0" applyFont="1" applyFill="1" applyBorder="1" applyAlignment="1">
      <alignment horizontal="left" vertical="center" wrapText="1"/>
    </xf>
    <xf numFmtId="43" fontId="32" fillId="8" borderId="36" xfId="6" applyFont="1" applyFill="1" applyBorder="1" applyAlignment="1">
      <alignment horizontal="left" vertical="center" wrapText="1"/>
    </xf>
    <xf numFmtId="43" fontId="32" fillId="7" borderId="36" xfId="6" applyFont="1" applyFill="1" applyBorder="1" applyAlignment="1">
      <alignment horizontal="left" vertical="center" wrapText="1"/>
    </xf>
    <xf numFmtId="44" fontId="32" fillId="9" borderId="37" xfId="1" applyFont="1" applyFill="1" applyBorder="1" applyAlignment="1">
      <alignment horizontal="left" vertical="center" wrapText="1"/>
    </xf>
    <xf numFmtId="0" fontId="2" fillId="16" borderId="2" xfId="0" applyFont="1" applyFill="1" applyBorder="1" applyAlignment="1">
      <alignment horizontal="left" vertical="center" wrapText="1"/>
    </xf>
    <xf numFmtId="0" fontId="2" fillId="16" borderId="4" xfId="0" applyFont="1" applyFill="1" applyBorder="1" applyAlignment="1">
      <alignment horizontal="center" vertical="center" wrapText="1"/>
    </xf>
    <xf numFmtId="0" fontId="8" fillId="16" borderId="5" xfId="0" applyFont="1" applyFill="1" applyBorder="1" applyAlignment="1">
      <alignment horizontal="left" vertical="center" wrapText="1"/>
    </xf>
    <xf numFmtId="0" fontId="8" fillId="16" borderId="7" xfId="0" applyFont="1" applyFill="1" applyBorder="1" applyAlignment="1">
      <alignment horizontal="center" vertical="center" wrapText="1"/>
    </xf>
    <xf numFmtId="44" fontId="6" fillId="10" borderId="18" xfId="1" applyFont="1" applyFill="1" applyBorder="1" applyAlignment="1">
      <alignment horizontal="right" vertical="top" wrapText="1"/>
    </xf>
    <xf numFmtId="10" fontId="8" fillId="16" borderId="20" xfId="2" applyNumberFormat="1" applyFont="1" applyFill="1" applyBorder="1" applyAlignment="1">
      <alignment horizontal="right" vertical="top" wrapText="1"/>
    </xf>
    <xf numFmtId="43" fontId="8" fillId="16" borderId="20" xfId="0" applyNumberFormat="1" applyFont="1" applyFill="1" applyBorder="1" applyAlignment="1">
      <alignment horizontal="right" vertical="top" wrapText="1"/>
    </xf>
    <xf numFmtId="43" fontId="8" fillId="16" borderId="7" xfId="0" applyNumberFormat="1" applyFont="1" applyFill="1" applyBorder="1" applyAlignment="1">
      <alignment horizontal="right" vertical="top" wrapText="1"/>
    </xf>
    <xf numFmtId="0" fontId="2" fillId="16" borderId="38" xfId="0" applyFont="1" applyFill="1" applyBorder="1" applyAlignment="1">
      <alignment horizontal="left" vertical="top" wrapText="1"/>
    </xf>
    <xf numFmtId="0" fontId="2" fillId="16" borderId="39" xfId="0" applyFont="1" applyFill="1" applyBorder="1" applyAlignment="1">
      <alignment horizontal="left" vertical="top" wrapText="1"/>
    </xf>
    <xf numFmtId="0" fontId="2" fillId="16" borderId="39" xfId="0" applyFont="1" applyFill="1" applyBorder="1" applyAlignment="1">
      <alignment horizontal="right" vertical="top" wrapText="1"/>
    </xf>
    <xf numFmtId="0" fontId="2" fillId="16" borderId="56" xfId="0" applyFont="1" applyFill="1" applyBorder="1" applyAlignment="1">
      <alignment horizontal="right" vertical="top" wrapText="1"/>
    </xf>
    <xf numFmtId="0" fontId="32" fillId="8" borderId="8" xfId="0" applyFont="1" applyFill="1" applyBorder="1" applyAlignment="1">
      <alignment horizontal="left" vertical="center" wrapText="1"/>
    </xf>
    <xf numFmtId="44" fontId="32" fillId="7" borderId="13" xfId="1" applyFont="1" applyFill="1" applyBorder="1" applyAlignment="1">
      <alignment horizontal="left" vertical="center" wrapText="1"/>
    </xf>
    <xf numFmtId="0" fontId="30" fillId="4" borderId="57" xfId="0" applyFont="1" applyFill="1" applyBorder="1" applyAlignment="1">
      <alignment horizontal="center" vertical="center" wrapText="1"/>
    </xf>
    <xf numFmtId="0" fontId="30" fillId="6" borderId="58" xfId="0" applyFont="1" applyFill="1" applyBorder="1" applyAlignment="1">
      <alignment horizontal="center" vertical="center" wrapText="1"/>
    </xf>
    <xf numFmtId="0" fontId="30" fillId="4" borderId="58" xfId="0" applyFont="1" applyFill="1" applyBorder="1" applyAlignment="1">
      <alignment horizontal="center" vertical="center" wrapText="1"/>
    </xf>
    <xf numFmtId="0" fontId="30" fillId="5" borderId="58" xfId="0" applyFont="1" applyFill="1" applyBorder="1" applyAlignment="1">
      <alignment horizontal="center" vertical="center" wrapText="1"/>
    </xf>
    <xf numFmtId="0" fontId="30" fillId="6" borderId="59" xfId="0" applyFont="1" applyFill="1" applyBorder="1" applyAlignment="1">
      <alignment horizontal="center" vertical="center" wrapText="1"/>
    </xf>
    <xf numFmtId="175" fontId="0" fillId="0" borderId="0" xfId="0" applyNumberFormat="1" applyAlignment="1">
      <alignment horizontal="left" vertical="center"/>
    </xf>
    <xf numFmtId="0" fontId="12" fillId="16" borderId="0" xfId="0" applyFont="1" applyFill="1" applyAlignment="1">
      <alignment horizontal="right" vertical="top" wrapText="1"/>
    </xf>
    <xf numFmtId="0" fontId="0" fillId="0" borderId="0" xfId="0"/>
    <xf numFmtId="0" fontId="36" fillId="10" borderId="24" xfId="0" applyFont="1" applyFill="1" applyBorder="1" applyAlignment="1">
      <alignment horizontal="center" vertical="center"/>
    </xf>
    <xf numFmtId="0" fontId="35" fillId="22" borderId="24" xfId="0" applyFont="1" applyFill="1" applyBorder="1" applyAlignment="1">
      <alignment horizontal="center"/>
    </xf>
    <xf numFmtId="0" fontId="6" fillId="10" borderId="24" xfId="0" applyFont="1" applyFill="1" applyBorder="1" applyAlignment="1">
      <alignment horizontal="center" vertical="center"/>
    </xf>
    <xf numFmtId="0" fontId="30" fillId="3" borderId="10" xfId="0" applyFont="1" applyFill="1" applyBorder="1" applyAlignment="1">
      <alignment horizontal="center" vertical="top" wrapText="1"/>
    </xf>
    <xf numFmtId="0" fontId="31" fillId="0" borderId="10" xfId="0" applyFont="1" applyBorder="1" applyAlignment="1">
      <alignment horizontal="center" vertical="top"/>
    </xf>
    <xf numFmtId="0" fontId="30" fillId="2" borderId="2" xfId="0" applyFont="1" applyFill="1" applyBorder="1" applyAlignment="1">
      <alignment horizontal="left" vertical="center" wrapText="1"/>
    </xf>
    <xf numFmtId="0" fontId="30" fillId="2" borderId="4" xfId="0" applyFont="1" applyFill="1" applyBorder="1" applyAlignment="1">
      <alignment horizontal="left" vertical="center" wrapText="1"/>
    </xf>
    <xf numFmtId="0" fontId="8" fillId="15" borderId="5" xfId="0" applyFont="1" applyFill="1" applyBorder="1" applyAlignment="1">
      <alignment horizontal="left" vertical="center" wrapText="1"/>
    </xf>
    <xf numFmtId="0" fontId="8" fillId="15" borderId="7" xfId="0" applyFont="1" applyFill="1" applyBorder="1" applyAlignment="1">
      <alignment horizontal="left" vertical="center" wrapText="1"/>
    </xf>
    <xf numFmtId="0" fontId="30" fillId="15" borderId="4" xfId="0" applyFont="1" applyFill="1" applyBorder="1" applyAlignment="1">
      <alignment horizontal="center" vertical="center" wrapText="1"/>
    </xf>
    <xf numFmtId="0" fontId="30" fillId="15" borderId="7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wrapText="1"/>
    </xf>
    <xf numFmtId="0" fontId="0" fillId="0" borderId="10" xfId="0" applyBorder="1"/>
    <xf numFmtId="0" fontId="0" fillId="0" borderId="11" xfId="0" applyBorder="1"/>
    <xf numFmtId="0" fontId="8" fillId="16" borderId="19" xfId="0" applyFont="1" applyFill="1" applyBorder="1" applyAlignment="1">
      <alignment horizontal="left" vertical="top" wrapText="1"/>
    </xf>
    <xf numFmtId="0" fontId="8" fillId="16" borderId="0" xfId="0" applyFont="1" applyFill="1" applyBorder="1" applyAlignment="1">
      <alignment horizontal="left" vertical="top" wrapText="1"/>
    </xf>
    <xf numFmtId="0" fontId="8" fillId="16" borderId="5" xfId="0" applyFont="1" applyFill="1" applyBorder="1" applyAlignment="1">
      <alignment horizontal="left" vertical="top" wrapText="1"/>
    </xf>
    <xf numFmtId="0" fontId="8" fillId="16" borderId="6" xfId="0" applyFont="1" applyFill="1" applyBorder="1" applyAlignment="1">
      <alignment horizontal="left" vertical="top" wrapText="1"/>
    </xf>
    <xf numFmtId="0" fontId="6" fillId="10" borderId="38" xfId="0" applyFont="1" applyFill="1" applyBorder="1" applyAlignment="1">
      <alignment horizontal="center" vertical="center" wrapText="1"/>
    </xf>
    <xf numFmtId="0" fontId="6" fillId="10" borderId="42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 wrapText="1"/>
    </xf>
    <xf numFmtId="0" fontId="6" fillId="10" borderId="39" xfId="0" applyFont="1" applyFill="1" applyBorder="1" applyAlignment="1">
      <alignment horizontal="left" vertical="top" wrapText="1"/>
    </xf>
    <xf numFmtId="0" fontId="6" fillId="10" borderId="43" xfId="0" applyFont="1" applyFill="1" applyBorder="1" applyAlignment="1">
      <alignment horizontal="left" vertical="top" wrapText="1"/>
    </xf>
    <xf numFmtId="0" fontId="6" fillId="0" borderId="39" xfId="0" applyFont="1" applyFill="1" applyBorder="1" applyAlignment="1">
      <alignment horizontal="left" vertical="top" wrapText="1"/>
    </xf>
    <xf numFmtId="0" fontId="6" fillId="0" borderId="43" xfId="0" applyFont="1" applyFill="1" applyBorder="1" applyAlignment="1">
      <alignment horizontal="left" vertical="top" wrapText="1"/>
    </xf>
    <xf numFmtId="0" fontId="2" fillId="16" borderId="2" xfId="0" applyFont="1" applyFill="1" applyBorder="1" applyAlignment="1">
      <alignment horizontal="left" vertical="center" wrapText="1"/>
    </xf>
    <xf numFmtId="0" fontId="2" fillId="16" borderId="3" xfId="0" applyFont="1" applyFill="1" applyBorder="1" applyAlignment="1">
      <alignment horizontal="left" vertical="center" wrapText="1"/>
    </xf>
    <xf numFmtId="0" fontId="2" fillId="16" borderId="4" xfId="0" applyFont="1" applyFill="1" applyBorder="1" applyAlignment="1">
      <alignment horizontal="left" vertical="center" wrapText="1"/>
    </xf>
    <xf numFmtId="0" fontId="8" fillId="16" borderId="7" xfId="0" applyFont="1" applyFill="1" applyBorder="1" applyAlignment="1">
      <alignment horizontal="left" vertical="top" wrapText="1"/>
    </xf>
    <xf numFmtId="0" fontId="8" fillId="16" borderId="5" xfId="0" applyFont="1" applyFill="1" applyBorder="1" applyAlignment="1">
      <alignment horizontal="left" vertical="center" wrapText="1"/>
    </xf>
    <xf numFmtId="0" fontId="8" fillId="16" borderId="7" xfId="0" applyFont="1" applyFill="1" applyBorder="1" applyAlignment="1">
      <alignment horizontal="left" vertical="center" wrapText="1"/>
    </xf>
    <xf numFmtId="10" fontId="8" fillId="16" borderId="5" xfId="0" applyNumberFormat="1" applyFont="1" applyFill="1" applyBorder="1" applyAlignment="1">
      <alignment horizontal="left" vertical="top" wrapText="1"/>
    </xf>
    <xf numFmtId="10" fontId="8" fillId="16" borderId="7" xfId="0" applyNumberFormat="1" applyFont="1" applyFill="1" applyBorder="1" applyAlignment="1">
      <alignment horizontal="left" vertical="top" wrapText="1"/>
    </xf>
    <xf numFmtId="0" fontId="2" fillId="16" borderId="0" xfId="0" applyFont="1" applyFill="1" applyAlignment="1">
      <alignment horizontal="left" vertical="top" wrapText="1"/>
    </xf>
    <xf numFmtId="0" fontId="8" fillId="16" borderId="0" xfId="0" applyFont="1" applyFill="1" applyAlignment="1">
      <alignment horizontal="left" vertical="top" wrapText="1"/>
    </xf>
    <xf numFmtId="0" fontId="2" fillId="16" borderId="1" xfId="0" applyFont="1" applyFill="1" applyBorder="1" applyAlignment="1">
      <alignment horizontal="left" vertical="top" wrapText="1"/>
    </xf>
    <xf numFmtId="0" fontId="9" fillId="14" borderId="1" xfId="0" applyFont="1" applyFill="1" applyBorder="1" applyAlignment="1">
      <alignment horizontal="left" vertical="top" wrapText="1"/>
    </xf>
    <xf numFmtId="0" fontId="12" fillId="18" borderId="1" xfId="0" applyFont="1" applyFill="1" applyBorder="1" applyAlignment="1">
      <alignment horizontal="left" vertical="top" wrapText="1"/>
    </xf>
    <xf numFmtId="10" fontId="8" fillId="16" borderId="0" xfId="0" applyNumberFormat="1" applyFont="1" applyFill="1" applyAlignment="1">
      <alignment horizontal="left" vertical="top" wrapText="1"/>
    </xf>
    <xf numFmtId="0" fontId="12" fillId="16" borderId="0" xfId="0" applyFont="1" applyFill="1" applyAlignment="1">
      <alignment horizontal="right" vertical="top" wrapText="1"/>
    </xf>
    <xf numFmtId="0" fontId="8" fillId="16" borderId="0" xfId="0" applyFont="1" applyFill="1" applyAlignment="1">
      <alignment horizontal="right" vertical="top" wrapText="1"/>
    </xf>
    <xf numFmtId="0" fontId="2" fillId="16" borderId="0" xfId="0" applyFont="1" applyFill="1" applyAlignment="1">
      <alignment horizontal="center" wrapText="1"/>
    </xf>
    <xf numFmtId="0" fontId="0" fillId="0" borderId="0" xfId="0"/>
    <xf numFmtId="0" fontId="2" fillId="16" borderId="1" xfId="0" applyFont="1" applyFill="1" applyBorder="1" applyAlignment="1">
      <alignment horizontal="center" vertical="top" wrapText="1"/>
    </xf>
    <xf numFmtId="0" fontId="2" fillId="16" borderId="1" xfId="0" applyFont="1" applyFill="1" applyBorder="1" applyAlignment="1">
      <alignment horizontal="right" vertical="top" wrapText="1"/>
    </xf>
    <xf numFmtId="165" fontId="12" fillId="17" borderId="1" xfId="0" applyNumberFormat="1" applyFont="1" applyFill="1" applyBorder="1" applyAlignment="1">
      <alignment horizontal="right" vertical="top" wrapText="1"/>
    </xf>
    <xf numFmtId="0" fontId="12" fillId="17" borderId="1" xfId="0" applyFont="1" applyFill="1" applyBorder="1" applyAlignment="1">
      <alignment horizontal="left" vertical="top" wrapText="1"/>
    </xf>
    <xf numFmtId="165" fontId="12" fillId="18" borderId="1" xfId="0" applyNumberFormat="1" applyFont="1" applyFill="1" applyBorder="1" applyAlignment="1">
      <alignment horizontal="right" vertical="top" wrapText="1"/>
    </xf>
    <xf numFmtId="0" fontId="27" fillId="20" borderId="0" xfId="5" applyFont="1" applyFill="1" applyAlignment="1">
      <alignment horizontal="left" vertical="top"/>
    </xf>
    <xf numFmtId="0" fontId="27" fillId="20" borderId="0" xfId="5" applyFont="1" applyFill="1" applyAlignment="1">
      <alignment horizontal="left"/>
    </xf>
    <xf numFmtId="0" fontId="15" fillId="20" borderId="0" xfId="5" applyFont="1" applyFill="1" applyAlignment="1">
      <alignment horizontal="left"/>
    </xf>
    <xf numFmtId="0" fontId="15" fillId="20" borderId="0" xfId="5" applyFont="1" applyFill="1" applyAlignment="1">
      <alignment horizontal="left" vertical="top"/>
    </xf>
    <xf numFmtId="0" fontId="25" fillId="19" borderId="19" xfId="3" applyFont="1" applyFill="1" applyBorder="1" applyAlignment="1">
      <alignment horizontal="right"/>
    </xf>
    <xf numFmtId="0" fontId="25" fillId="19" borderId="0" xfId="3" applyFont="1" applyFill="1" applyBorder="1" applyAlignment="1">
      <alignment horizontal="right"/>
    </xf>
    <xf numFmtId="0" fontId="15" fillId="20" borderId="0" xfId="5" applyFont="1" applyFill="1" applyAlignment="1">
      <alignment horizontal="left" wrapText="1"/>
    </xf>
    <xf numFmtId="0" fontId="19" fillId="0" borderId="31" xfId="3" applyFont="1" applyBorder="1" applyAlignment="1">
      <alignment horizontal="center"/>
    </xf>
    <xf numFmtId="0" fontId="19" fillId="0" borderId="25" xfId="3" applyFont="1" applyBorder="1" applyAlignment="1">
      <alignment horizontal="center"/>
    </xf>
    <xf numFmtId="0" fontId="20" fillId="0" borderId="0" xfId="4" applyFont="1" applyBorder="1" applyAlignment="1">
      <alignment horizontal="left" vertical="center" wrapText="1"/>
    </xf>
    <xf numFmtId="0" fontId="16" fillId="0" borderId="0" xfId="4" applyBorder="1" applyAlignment="1">
      <alignment horizontal="left" vertical="center" wrapText="1"/>
    </xf>
    <xf numFmtId="0" fontId="25" fillId="0" borderId="19" xfId="3" applyFont="1" applyBorder="1" applyAlignment="1">
      <alignment horizontal="right"/>
    </xf>
    <xf numFmtId="0" fontId="25" fillId="0" borderId="0" xfId="3" applyFont="1" applyBorder="1" applyAlignment="1">
      <alignment horizontal="right"/>
    </xf>
    <xf numFmtId="49" fontId="18" fillId="0" borderId="19" xfId="3" applyNumberFormat="1" applyFont="1" applyBorder="1" applyAlignment="1">
      <alignment horizontal="center" vertical="top" wrapText="1"/>
    </xf>
    <xf numFmtId="49" fontId="18" fillId="0" borderId="0" xfId="3" applyNumberFormat="1" applyFont="1" applyBorder="1" applyAlignment="1">
      <alignment horizontal="center" vertical="top" wrapText="1"/>
    </xf>
    <xf numFmtId="49" fontId="18" fillId="0" borderId="20" xfId="3" applyNumberFormat="1" applyFont="1" applyBorder="1" applyAlignment="1">
      <alignment horizontal="center" vertical="top" wrapText="1"/>
    </xf>
    <xf numFmtId="49" fontId="18" fillId="0" borderId="19" xfId="3" applyNumberFormat="1" applyFont="1" applyBorder="1" applyAlignment="1">
      <alignment horizontal="center" vertical="center" wrapText="1"/>
    </xf>
    <xf numFmtId="49" fontId="18" fillId="0" borderId="0" xfId="3" applyNumberFormat="1" applyFont="1" applyBorder="1" applyAlignment="1">
      <alignment horizontal="center" vertical="center" wrapText="1"/>
    </xf>
    <xf numFmtId="49" fontId="18" fillId="0" borderId="20" xfId="3" applyNumberFormat="1" applyFont="1" applyBorder="1" applyAlignment="1">
      <alignment horizontal="center" vertical="center" wrapText="1"/>
    </xf>
    <xf numFmtId="0" fontId="19" fillId="0" borderId="29" xfId="3" applyFont="1" applyBorder="1" applyAlignment="1">
      <alignment horizontal="center" vertical="center" wrapText="1"/>
    </xf>
    <xf numFmtId="0" fontId="19" fillId="0" borderId="24" xfId="3" applyFont="1" applyBorder="1" applyAlignment="1">
      <alignment horizontal="center" vertical="center" wrapText="1"/>
    </xf>
    <xf numFmtId="0" fontId="19" fillId="0" borderId="30" xfId="3" applyFont="1" applyBorder="1" applyAlignment="1">
      <alignment horizontal="center" vertical="center" wrapText="1"/>
    </xf>
    <xf numFmtId="0" fontId="19" fillId="0" borderId="19" xfId="4" applyFont="1" applyBorder="1" applyAlignment="1">
      <alignment horizontal="center" vertical="center" wrapText="1"/>
    </xf>
    <xf numFmtId="0" fontId="20" fillId="0" borderId="0" xfId="4" applyFont="1" applyBorder="1" applyAlignment="1">
      <alignment horizontal="center" vertical="center" wrapText="1"/>
    </xf>
    <xf numFmtId="0" fontId="19" fillId="0" borderId="0" xfId="4" applyFont="1" applyBorder="1" applyAlignment="1">
      <alignment horizontal="center" vertical="center" wrapText="1"/>
    </xf>
    <xf numFmtId="0" fontId="19" fillId="0" borderId="20" xfId="4" applyFont="1" applyBorder="1" applyAlignment="1">
      <alignment horizontal="center" vertical="center" wrapText="1"/>
    </xf>
    <xf numFmtId="0" fontId="20" fillId="0" borderId="19" xfId="4" applyFont="1" applyBorder="1" applyAlignment="1">
      <alignment horizontal="left" vertical="center"/>
    </xf>
    <xf numFmtId="0" fontId="20" fillId="0" borderId="0" xfId="4" applyFont="1" applyBorder="1" applyAlignment="1">
      <alignment horizontal="left" vertical="center"/>
    </xf>
    <xf numFmtId="0" fontId="12" fillId="16" borderId="60" xfId="0" applyFont="1" applyFill="1" applyBorder="1" applyAlignment="1">
      <alignment horizontal="center" vertical="center" wrapText="1"/>
    </xf>
    <xf numFmtId="43" fontId="12" fillId="16" borderId="0" xfId="0" applyNumberFormat="1" applyFont="1" applyFill="1" applyAlignment="1">
      <alignment horizontal="center" vertical="center" wrapText="1"/>
    </xf>
    <xf numFmtId="0" fontId="25" fillId="16" borderId="0" xfId="0" applyFont="1" applyFill="1" applyAlignment="1">
      <alignment horizontal="right" vertical="top" wrapText="1"/>
    </xf>
    <xf numFmtId="4" fontId="25" fillId="16" borderId="0" xfId="0" applyNumberFormat="1" applyFont="1" applyFill="1" applyAlignment="1">
      <alignment horizontal="right" vertical="top" wrapText="1"/>
    </xf>
  </cellXfs>
  <cellStyles count="7">
    <cellStyle name="Moeda" xfId="1" builtinId="4"/>
    <cellStyle name="Normal" xfId="0" builtinId="0"/>
    <cellStyle name="Normal 11" xfId="3" xr:uid="{59E3EF3B-171F-48F2-99ED-57A1C2B62843}"/>
    <cellStyle name="Normal 2" xfId="4" xr:uid="{11B630B1-5A5E-4472-BD02-91CEA33898FD}"/>
    <cellStyle name="Normal 3" xfId="5" xr:uid="{2CF00897-741D-4104-BDC2-BF0B05A7C05F}"/>
    <cellStyle name="Porcentagem" xfId="2" builtinId="5"/>
    <cellStyle name="Vírgula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1174374</xdr:colOff>
      <xdr:row>0</xdr:row>
      <xdr:rowOff>88211</xdr:rowOff>
    </xdr:from>
    <xdr:to>
      <xdr:col>5</xdr:col>
      <xdr:colOff>536300</xdr:colOff>
      <xdr:row>0</xdr:row>
      <xdr:rowOff>720587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58E40978-69F6-4BBA-85D7-63BF08CA97AE}"/>
            </a:ext>
          </a:extLst>
        </xdr:cNvPr>
        <xdr:cNvSpPr txBox="1"/>
      </xdr:nvSpPr>
      <xdr:spPr>
        <a:xfrm>
          <a:off x="2745999" y="88211"/>
          <a:ext cx="4324451" cy="6323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900"/>
            </a:lnSpc>
          </a:pP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6ª</a:t>
          </a:r>
          <a:r>
            <a:rPr lang="pt-BR" sz="1000" b="1" baseline="0"/>
            <a:t> Superintendência Regional</a:t>
          </a:r>
          <a:r>
            <a:rPr lang="pt-BR" sz="1000" b="1"/>
            <a:t>-Juazeiro-BA	</a:t>
          </a:r>
        </a:p>
      </xdr:txBody>
    </xdr:sp>
    <xdr:clientData/>
  </xdr:twoCellAnchor>
  <xdr:twoCellAnchor>
    <xdr:from>
      <xdr:col>0</xdr:col>
      <xdr:colOff>227358</xdr:colOff>
      <xdr:row>0</xdr:row>
      <xdr:rowOff>161511</xdr:rowOff>
    </xdr:from>
    <xdr:to>
      <xdr:col>1</xdr:col>
      <xdr:colOff>583240</xdr:colOff>
      <xdr:row>0</xdr:row>
      <xdr:rowOff>632960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5CB600FF-B6B8-49AD-89DD-F7093D89E1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358" y="161511"/>
          <a:ext cx="1927507" cy="4714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2667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  <xdr:twoCellAnchor editAs="oneCell">
    <xdr:from>
      <xdr:col>0</xdr:col>
      <xdr:colOff>11906</xdr:colOff>
      <xdr:row>0</xdr:row>
      <xdr:rowOff>23812</xdr:rowOff>
    </xdr:from>
    <xdr:to>
      <xdr:col>2</xdr:col>
      <xdr:colOff>535780</xdr:colOff>
      <xdr:row>1</xdr:row>
      <xdr:rowOff>296935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AED405A-067D-E439-2C6A-DDD6174F2A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06" y="23812"/>
          <a:ext cx="2309812" cy="47552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387722</xdr:colOff>
      <xdr:row>0</xdr:row>
      <xdr:rowOff>114300</xdr:rowOff>
    </xdr:from>
    <xdr:to>
      <xdr:col>1</xdr:col>
      <xdr:colOff>2426698</xdr:colOff>
      <xdr:row>1</xdr:row>
      <xdr:rowOff>493951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A51F322-DF87-4750-A288-0E2A46F44A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7722" y="114300"/>
          <a:ext cx="2620001" cy="5701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898916</xdr:colOff>
      <xdr:row>1</xdr:row>
      <xdr:rowOff>217726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C7BDC50-63B3-4A18-86B3-497AB9F4E2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57150"/>
          <a:ext cx="1613291" cy="3510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879A2411-BE26-452D-8EE3-FFA216D21B0C}"/>
            </a:ext>
          </a:extLst>
        </xdr:cNvPr>
        <xdr:cNvSpPr txBox="1"/>
      </xdr:nvSpPr>
      <xdr:spPr>
        <a:xfrm>
          <a:off x="190500" y="133350"/>
          <a:ext cx="9629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43A5C1C7-8F27-4F84-B45A-581D73A7AB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6&#170;%20GRD-UEP\2022\03-%20SRP%20-INTERTRAVADO%20(em%20modifica&#231;&#227;o)\OR&#199;AMENTO%20PAVIMENTA&#199;&#195;O%20INTERTRAVADO%20-%20ORIGINAL%20-%20PLANILHA%20DE%20TRABALH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AD.GEP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PLANILHA GERAL"/>
      <sheetName val="SERVIÇOS PRELI"/>
      <sheetName val="PLANILHA Modulo"/>
      <sheetName val="COMPOSIÇÕES"/>
      <sheetName val="MC"/>
      <sheetName val="Grupo II - Projeto Executivo"/>
      <sheetName val="Ensaios"/>
      <sheetName val="CPU CODEVASF"/>
      <sheetName val="CPU SINAPI"/>
      <sheetName val="CPU_SICRO"/>
      <sheetName val="BDI"/>
      <sheetName val="ENC. SOCIAIS"/>
      <sheetName val="Cronograma"/>
      <sheetName val="Mob e Desmob"/>
      <sheetName val="TAB. VEICULO CODEVASF"/>
      <sheetName val="Relação Insumos"/>
      <sheetName val="INSUMOS SINAPI"/>
      <sheetName val="COMPOSIÇÃO ANALI sinapi"/>
      <sheetName val="COMP Sint. Sinapi"/>
      <sheetName val="INSUMOS SICRO"/>
    </sheetNames>
    <sheetDataSet>
      <sheetData sheetId="0"/>
      <sheetData sheetId="1">
        <row r="1">
          <cell r="A1" t="str">
            <v>EXECUÇÃO DE SERVIÇOS DE IMPLANTAÇÃO DE PAVIMENTAÇÃO EM BLOCO DE CONCRETO INTERTRAVADO, EM VIAS URBANAS E RURAIS DE MUNÍCIPIOS DIVERSOS INSERIDOS NA ÁREA DE ATUAÇÃO DA 6ªSUPERINTENDÊNCIA DA CODEVASF CODEVASF, NO ESTADO DA BAHIA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  <sheetName val="serviç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  <sheetName val="pro-08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  <sheetName val="QuQuant"/>
      <sheetName val="Tabela Abril 2000"/>
      <sheetName val="TABELA"/>
      <sheetName val="PSCEGERAL"/>
      <sheetName val="Dados"/>
      <sheetName val="Planilha"/>
      <sheetName val="PQ"/>
      <sheetName val="Analítico CC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90D6A-8A82-4B6C-9B4F-8E57FA4C5607}">
  <dimension ref="A1:L17"/>
  <sheetViews>
    <sheetView tabSelected="1" view="pageBreakPreview" zoomScale="90" zoomScaleNormal="100" zoomScaleSheetLayoutView="90" workbookViewId="0">
      <selection activeCell="D15" sqref="D15"/>
    </sheetView>
  </sheetViews>
  <sheetFormatPr defaultRowHeight="14.25" x14ac:dyDescent="0.2"/>
  <cols>
    <col min="1" max="1" width="20.625" style="82" customWidth="1"/>
    <col min="2" max="2" width="30.5" style="82" bestFit="1" customWidth="1"/>
    <col min="3" max="3" width="9" style="82"/>
    <col min="4" max="4" width="17.75" style="82" bestFit="1" customWidth="1"/>
    <col min="5" max="9" width="9" style="82"/>
    <col min="10" max="10" width="17.875" style="82" bestFit="1" customWidth="1"/>
    <col min="11" max="16384" width="9" style="82"/>
  </cols>
  <sheetData>
    <row r="1" spans="1:12" ht="61.5" customHeight="1" x14ac:dyDescent="0.2"/>
    <row r="2" spans="1:12" s="4" customFormat="1" ht="30" customHeight="1" x14ac:dyDescent="0.2">
      <c r="A2" s="249" t="s">
        <v>842</v>
      </c>
      <c r="B2" s="249"/>
      <c r="C2" s="249"/>
      <c r="D2" s="249"/>
      <c r="E2" s="249"/>
      <c r="F2" s="249"/>
      <c r="G2" s="249"/>
    </row>
    <row r="3" spans="1:12" s="4" customFormat="1" ht="30" customHeight="1" x14ac:dyDescent="0.2">
      <c r="A3" s="251" t="s">
        <v>11</v>
      </c>
      <c r="B3" s="251"/>
      <c r="C3" s="251"/>
      <c r="D3" s="251"/>
      <c r="E3" s="251"/>
      <c r="F3" s="251"/>
      <c r="G3" s="251"/>
    </row>
    <row r="5" spans="1:12" ht="15" x14ac:dyDescent="0.25">
      <c r="A5" s="250" t="s">
        <v>843</v>
      </c>
      <c r="B5" s="250"/>
      <c r="C5" s="250"/>
      <c r="D5" s="250"/>
      <c r="E5" s="250"/>
      <c r="F5" s="250"/>
      <c r="G5" s="250"/>
    </row>
    <row r="6" spans="1:12" x14ac:dyDescent="0.2">
      <c r="A6" s="96"/>
      <c r="B6" s="96" t="s">
        <v>523</v>
      </c>
      <c r="C6" s="96"/>
      <c r="D6" s="97">
        <f>'Orçamento Sintético'!I5</f>
        <v>33484500.000000004</v>
      </c>
      <c r="E6" s="96"/>
      <c r="F6" s="96"/>
      <c r="G6" s="96"/>
    </row>
    <row r="7" spans="1:12" x14ac:dyDescent="0.2">
      <c r="A7" s="96"/>
      <c r="B7" s="96" t="s">
        <v>524</v>
      </c>
      <c r="C7" s="96"/>
      <c r="D7" s="98">
        <f>'Orçamento Sintético'!F39</f>
        <v>252000</v>
      </c>
      <c r="E7" s="96"/>
      <c r="F7" s="96"/>
      <c r="G7" s="96"/>
      <c r="J7" s="99"/>
      <c r="L7" s="94"/>
    </row>
    <row r="8" spans="1:12" x14ac:dyDescent="0.2">
      <c r="A8" s="100"/>
      <c r="B8" s="100" t="s">
        <v>525</v>
      </c>
      <c r="C8" s="100"/>
      <c r="D8" s="101">
        <f>+D6/D7</f>
        <v>132.87500000000003</v>
      </c>
      <c r="E8" s="100"/>
      <c r="F8" s="100"/>
      <c r="G8" s="100"/>
      <c r="J8" s="102"/>
    </row>
    <row r="9" spans="1:12" x14ac:dyDescent="0.2">
      <c r="J9" s="103"/>
    </row>
    <row r="12" spans="1:12" x14ac:dyDescent="0.2">
      <c r="J12" s="92"/>
    </row>
    <row r="16" spans="1:12" x14ac:dyDescent="0.2">
      <c r="D16" s="108"/>
    </row>
    <row r="17" spans="4:4" x14ac:dyDescent="0.2">
      <c r="D17" s="108"/>
    </row>
  </sheetData>
  <mergeCells count="3">
    <mergeCell ref="A2:G2"/>
    <mergeCell ref="A5:G5"/>
    <mergeCell ref="A3:G3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5"/>
  <sheetViews>
    <sheetView tabSelected="1" showOutlineSymbols="0" view="pageBreakPreview" zoomScale="90" zoomScaleNormal="85" zoomScaleSheetLayoutView="90" workbookViewId="0">
      <selection activeCell="D15" sqref="D15"/>
    </sheetView>
  </sheetViews>
  <sheetFormatPr defaultRowHeight="14.25" x14ac:dyDescent="0.2"/>
  <cols>
    <col min="1" max="1" width="10" style="132" bestFit="1" customWidth="1"/>
    <col min="2" max="2" width="13.375" style="132" customWidth="1"/>
    <col min="3" max="3" width="13.25" style="132" bestFit="1" customWidth="1"/>
    <col min="4" max="4" width="60" style="5" bestFit="1" customWidth="1"/>
    <col min="5" max="5" width="8" style="132" bestFit="1" customWidth="1"/>
    <col min="6" max="6" width="17.875" style="5" bestFit="1" customWidth="1"/>
    <col min="7" max="8" width="13.125" style="5" bestFit="1" customWidth="1"/>
    <col min="9" max="9" width="18.25" style="5" bestFit="1" customWidth="1"/>
    <col min="10" max="10" width="0" style="5" hidden="1" customWidth="1"/>
    <col min="11" max="11" width="20.25" style="5" hidden="1" customWidth="1"/>
    <col min="12" max="12" width="18.75" style="26" hidden="1" customWidth="1"/>
    <col min="13" max="13" width="6.5" style="5" customWidth="1"/>
    <col min="14" max="14" width="8.125" style="5" customWidth="1"/>
    <col min="15" max="15" width="10.625" style="5" bestFit="1" customWidth="1"/>
    <col min="16" max="16384" width="9" style="5"/>
  </cols>
  <sheetData>
    <row r="1" spans="1:17" ht="15.75" x14ac:dyDescent="0.2">
      <c r="A1" s="142"/>
      <c r="B1" s="129"/>
      <c r="C1" s="129"/>
      <c r="D1" s="258" t="s">
        <v>11</v>
      </c>
      <c r="E1" s="254" t="s">
        <v>0</v>
      </c>
      <c r="F1" s="255"/>
      <c r="G1" s="138"/>
      <c r="H1" s="212" t="s">
        <v>1</v>
      </c>
      <c r="I1" s="207" t="s">
        <v>2</v>
      </c>
    </row>
    <row r="2" spans="1:17" ht="48" customHeight="1" thickBot="1" x14ac:dyDescent="0.25">
      <c r="A2" s="208"/>
      <c r="B2" s="209"/>
      <c r="C2" s="209"/>
      <c r="D2" s="259"/>
      <c r="E2" s="256" t="s">
        <v>545</v>
      </c>
      <c r="F2" s="257"/>
      <c r="G2" s="210"/>
      <c r="H2" s="213">
        <v>0.23699999999999999</v>
      </c>
      <c r="I2" s="211" t="s">
        <v>3</v>
      </c>
      <c r="K2" s="26">
        <f>I5/43</f>
        <v>778709.30232558143</v>
      </c>
    </row>
    <row r="3" spans="1:17" ht="15.75" thickBot="1" x14ac:dyDescent="0.25">
      <c r="A3" s="252" t="s">
        <v>526</v>
      </c>
      <c r="B3" s="253"/>
      <c r="C3" s="253"/>
      <c r="D3" s="253"/>
      <c r="E3" s="253"/>
      <c r="F3" s="253"/>
      <c r="G3" s="253"/>
      <c r="H3" s="253"/>
      <c r="I3" s="253"/>
      <c r="O3" s="27"/>
    </row>
    <row r="4" spans="1:17" ht="30" customHeight="1" thickBot="1" x14ac:dyDescent="0.25">
      <c r="A4" s="241" t="s">
        <v>4</v>
      </c>
      <c r="B4" s="242" t="s">
        <v>5</v>
      </c>
      <c r="C4" s="243" t="s">
        <v>6</v>
      </c>
      <c r="D4" s="243" t="s">
        <v>7</v>
      </c>
      <c r="E4" s="244" t="s">
        <v>8</v>
      </c>
      <c r="F4" s="242" t="s">
        <v>9</v>
      </c>
      <c r="G4" s="242" t="s">
        <v>90</v>
      </c>
      <c r="H4" s="242" t="s">
        <v>91</v>
      </c>
      <c r="I4" s="245" t="s">
        <v>92</v>
      </c>
      <c r="K4" s="25">
        <f>I5/F39</f>
        <v>132.87500000000003</v>
      </c>
      <c r="L4" s="26">
        <v>35</v>
      </c>
    </row>
    <row r="5" spans="1:17" ht="30" customHeight="1" x14ac:dyDescent="0.2">
      <c r="A5" s="214"/>
      <c r="B5" s="215"/>
      <c r="C5" s="215"/>
      <c r="D5" s="216" t="s">
        <v>11</v>
      </c>
      <c r="E5" s="215"/>
      <c r="F5" s="239"/>
      <c r="G5" s="216"/>
      <c r="H5" s="216"/>
      <c r="I5" s="240">
        <f>I9+I6+I14+I20+I29+I31+I35</f>
        <v>33484500.000000004</v>
      </c>
      <c r="J5" s="6"/>
      <c r="K5" s="125">
        <f>I5/F15</f>
        <v>132.87500000000003</v>
      </c>
      <c r="L5" s="156">
        <v>144.5256</v>
      </c>
    </row>
    <row r="6" spans="1:17" ht="30" customHeight="1" x14ac:dyDescent="0.2">
      <c r="A6" s="143">
        <v>1</v>
      </c>
      <c r="B6" s="130"/>
      <c r="C6" s="130"/>
      <c r="D6" s="80" t="s">
        <v>29</v>
      </c>
      <c r="E6" s="130"/>
      <c r="F6" s="84"/>
      <c r="G6" s="95"/>
      <c r="H6" s="80"/>
      <c r="I6" s="217">
        <f>SUM(I7:I8)</f>
        <v>157150.79999999999</v>
      </c>
      <c r="J6" s="7"/>
      <c r="K6" s="24">
        <f>I6/32</f>
        <v>4910.9624999999996</v>
      </c>
    </row>
    <row r="7" spans="1:17" ht="30" customHeight="1" x14ac:dyDescent="0.2">
      <c r="A7" s="144" t="s">
        <v>528</v>
      </c>
      <c r="B7" s="131" t="s">
        <v>31</v>
      </c>
      <c r="C7" s="131" t="s">
        <v>20</v>
      </c>
      <c r="D7" s="126" t="s">
        <v>32</v>
      </c>
      <c r="E7" s="131" t="s">
        <v>33</v>
      </c>
      <c r="F7" s="127">
        <f>MC!D5</f>
        <v>36000</v>
      </c>
      <c r="G7" s="127">
        <v>1.21</v>
      </c>
      <c r="H7" s="127">
        <f>TRUNC(G7 * (1+$H$2), 2)</f>
        <v>1.49</v>
      </c>
      <c r="I7" s="218">
        <f>TRUNC(F7 * H7, 2)</f>
        <v>53640</v>
      </c>
      <c r="J7" s="7"/>
      <c r="K7" s="6">
        <f>F7/MC!$D$6</f>
        <v>1000</v>
      </c>
      <c r="L7" s="26">
        <f>$L$4*1000</f>
        <v>35000</v>
      </c>
      <c r="N7" s="5" t="s">
        <v>839</v>
      </c>
      <c r="O7" s="5">
        <f>I7/$I$5</f>
        <v>1.6019352237602472E-3</v>
      </c>
      <c r="P7" s="5" t="s">
        <v>839</v>
      </c>
      <c r="Q7" s="246">
        <f>SUMIF($N$7:$N$39,P7,$O$7:$O$39)</f>
        <v>5.0712893428302638E-2</v>
      </c>
    </row>
    <row r="8" spans="1:17" ht="37.5" customHeight="1" x14ac:dyDescent="0.2">
      <c r="A8" s="144" t="s">
        <v>760</v>
      </c>
      <c r="B8" s="131" t="s">
        <v>94</v>
      </c>
      <c r="C8" s="131" t="s">
        <v>16</v>
      </c>
      <c r="D8" s="126" t="s">
        <v>35</v>
      </c>
      <c r="E8" s="131" t="s">
        <v>36</v>
      </c>
      <c r="F8" s="127">
        <f>MC!D8</f>
        <v>36</v>
      </c>
      <c r="G8" s="127">
        <v>2324.42</v>
      </c>
      <c r="H8" s="127">
        <f>TRUNC(G8 * (1+$H$2), 2)</f>
        <v>2875.3</v>
      </c>
      <c r="I8" s="218">
        <f>TRUNC(F8 * H8, 2)</f>
        <v>103510.8</v>
      </c>
      <c r="J8" s="7"/>
      <c r="K8" s="6">
        <f>F8/MC!$D$6</f>
        <v>1</v>
      </c>
      <c r="L8" s="26">
        <f>L7/1000</f>
        <v>35</v>
      </c>
      <c r="N8" s="5" t="s">
        <v>839</v>
      </c>
      <c r="O8" s="5">
        <f t="shared" ref="O8:O41" si="0">I8/$I$5</f>
        <v>3.0913049321327777E-3</v>
      </c>
      <c r="P8" s="5" t="s">
        <v>840</v>
      </c>
      <c r="Q8" s="246">
        <f t="shared" ref="Q8:Q10" si="1">SUMIF($N$7:$N$39,P8,$O$7:$O$39)</f>
        <v>0.76717190700174698</v>
      </c>
    </row>
    <row r="9" spans="1:17" ht="30" customHeight="1" x14ac:dyDescent="0.2">
      <c r="A9" s="143">
        <v>2</v>
      </c>
      <c r="B9" s="130"/>
      <c r="C9" s="130"/>
      <c r="D9" s="80" t="s">
        <v>13</v>
      </c>
      <c r="E9" s="130"/>
      <c r="F9" s="81"/>
      <c r="G9" s="80"/>
      <c r="H9" s="80"/>
      <c r="I9" s="217">
        <f>SUM(I10:I13)</f>
        <v>897376.42</v>
      </c>
      <c r="J9" s="6"/>
      <c r="K9" s="6">
        <f>F9/MC!$D$6</f>
        <v>0</v>
      </c>
      <c r="P9" s="5" t="s">
        <v>841</v>
      </c>
      <c r="Q9" s="246">
        <f t="shared" si="1"/>
        <v>7.9645208977287996E-2</v>
      </c>
    </row>
    <row r="10" spans="1:17" ht="30" customHeight="1" x14ac:dyDescent="0.2">
      <c r="A10" s="144" t="s">
        <v>756</v>
      </c>
      <c r="B10" s="131" t="s">
        <v>15</v>
      </c>
      <c r="C10" s="131" t="s">
        <v>16</v>
      </c>
      <c r="D10" s="126" t="s">
        <v>532</v>
      </c>
      <c r="E10" s="131" t="s">
        <v>18</v>
      </c>
      <c r="F10" s="127">
        <f>MC!D12</f>
        <v>32868</v>
      </c>
      <c r="G10" s="127">
        <v>0.57999999999999996</v>
      </c>
      <c r="H10" s="127">
        <f>TRUNC(G10 * (1+$H$2), 2)</f>
        <v>0.71</v>
      </c>
      <c r="I10" s="218">
        <f>TRUNC(F10 * H10, 2)</f>
        <v>23336.28</v>
      </c>
      <c r="J10" s="7">
        <f t="shared" ref="J10:J12" si="2">I10/$I$5</f>
        <v>6.9692783228060735E-4</v>
      </c>
      <c r="K10" s="6">
        <f>F10/MC!$D$6</f>
        <v>913</v>
      </c>
      <c r="L10" s="26">
        <f>'Mob e Desmob'!H30*10*L4</f>
        <v>31955</v>
      </c>
      <c r="N10" s="5" t="s">
        <v>839</v>
      </c>
      <c r="O10" s="5">
        <f t="shared" si="0"/>
        <v>6.9692783228060735E-4</v>
      </c>
      <c r="P10" s="5" t="s">
        <v>212</v>
      </c>
      <c r="Q10" s="246">
        <f t="shared" si="1"/>
        <v>0.10246999059266226</v>
      </c>
    </row>
    <row r="11" spans="1:17" ht="30" customHeight="1" x14ac:dyDescent="0.2">
      <c r="A11" s="144" t="s">
        <v>757</v>
      </c>
      <c r="B11" s="131" t="s">
        <v>534</v>
      </c>
      <c r="C11" s="131" t="s">
        <v>41</v>
      </c>
      <c r="D11" s="126" t="s">
        <v>533</v>
      </c>
      <c r="E11" s="131" t="s">
        <v>22</v>
      </c>
      <c r="F11" s="127">
        <f>MC!D16</f>
        <v>233.28000000000003</v>
      </c>
      <c r="G11" s="127">
        <v>422.89</v>
      </c>
      <c r="H11" s="127">
        <f t="shared" ref="H11:H13" si="3">TRUNC(G11 * (1+$H$2), 2)</f>
        <v>523.11</v>
      </c>
      <c r="I11" s="218">
        <f>TRUNC(F11 * H11, 2)</f>
        <v>122031.1</v>
      </c>
      <c r="J11" s="7">
        <f t="shared" si="2"/>
        <v>3.6444056205109823E-3</v>
      </c>
      <c r="K11" s="6">
        <f>F11/MC!$D$6</f>
        <v>6.48</v>
      </c>
      <c r="L11" s="26">
        <f>K11*L4</f>
        <v>226.8</v>
      </c>
      <c r="N11" s="5" t="s">
        <v>839</v>
      </c>
      <c r="O11" s="5">
        <f t="shared" si="0"/>
        <v>3.6444056205109823E-3</v>
      </c>
    </row>
    <row r="12" spans="1:17" ht="30" customHeight="1" x14ac:dyDescent="0.2">
      <c r="A12" s="144" t="s">
        <v>758</v>
      </c>
      <c r="B12" s="131" t="s">
        <v>93</v>
      </c>
      <c r="C12" s="131" t="s">
        <v>16</v>
      </c>
      <c r="D12" s="126" t="s">
        <v>23</v>
      </c>
      <c r="E12" s="131" t="s">
        <v>24</v>
      </c>
      <c r="F12" s="127">
        <f>MC!D19</f>
        <v>1</v>
      </c>
      <c r="G12" s="127">
        <f>H12/(1+0.237)</f>
        <v>250394.1147938561</v>
      </c>
      <c r="H12" s="127">
        <f>CPUs!J52</f>
        <v>309737.52</v>
      </c>
      <c r="I12" s="218">
        <f>TRUNC(F12 * H12, 2)</f>
        <v>309737.52</v>
      </c>
      <c r="J12" s="7">
        <f t="shared" si="2"/>
        <v>9.2501760516059666E-3</v>
      </c>
      <c r="K12" s="6">
        <f>F12/MC!$D$6</f>
        <v>2.7777777777777776E-2</v>
      </c>
      <c r="M12" s="8"/>
      <c r="N12" s="5" t="s">
        <v>839</v>
      </c>
      <c r="O12" s="5">
        <f t="shared" si="0"/>
        <v>9.2501760516059666E-3</v>
      </c>
    </row>
    <row r="13" spans="1:17" ht="30" customHeight="1" x14ac:dyDescent="0.2">
      <c r="A13" s="144" t="s">
        <v>759</v>
      </c>
      <c r="B13" s="131" t="s">
        <v>25</v>
      </c>
      <c r="C13" s="131" t="s">
        <v>16</v>
      </c>
      <c r="D13" s="126" t="s">
        <v>26</v>
      </c>
      <c r="E13" s="131" t="s">
        <v>27</v>
      </c>
      <c r="F13" s="127">
        <f>MC!D20</f>
        <v>36</v>
      </c>
      <c r="G13" s="127">
        <v>9931.5499999999993</v>
      </c>
      <c r="H13" s="127">
        <f t="shared" si="3"/>
        <v>12285.32</v>
      </c>
      <c r="I13" s="218">
        <f>TRUNC(F13 * H13, 2)</f>
        <v>442271.52</v>
      </c>
      <c r="J13" s="7">
        <f>I13/$I$5</f>
        <v>1.3208246203467274E-2</v>
      </c>
      <c r="K13" s="6">
        <f>F13/MC!$D$6</f>
        <v>1</v>
      </c>
      <c r="N13" s="5" t="s">
        <v>839</v>
      </c>
      <c r="O13" s="5">
        <f t="shared" si="0"/>
        <v>1.3208246203467274E-2</v>
      </c>
    </row>
    <row r="14" spans="1:17" ht="30" customHeight="1" x14ac:dyDescent="0.2">
      <c r="A14" s="143">
        <v>3</v>
      </c>
      <c r="B14" s="130"/>
      <c r="C14" s="130"/>
      <c r="D14" s="80" t="s">
        <v>38</v>
      </c>
      <c r="E14" s="130"/>
      <c r="F14" s="84"/>
      <c r="G14" s="95"/>
      <c r="H14" s="80"/>
      <c r="I14" s="217">
        <f>SUM(I15:I19)</f>
        <v>3431156.4</v>
      </c>
      <c r="J14" s="7"/>
      <c r="K14" s="6">
        <f>F14/MC!$D$6</f>
        <v>0</v>
      </c>
    </row>
    <row r="15" spans="1:17" ht="30" customHeight="1" x14ac:dyDescent="0.2">
      <c r="A15" s="144" t="s">
        <v>751</v>
      </c>
      <c r="B15" s="131" t="s">
        <v>40</v>
      </c>
      <c r="C15" s="131" t="s">
        <v>41</v>
      </c>
      <c r="D15" s="126" t="s">
        <v>42</v>
      </c>
      <c r="E15" s="131" t="s">
        <v>22</v>
      </c>
      <c r="F15" s="127">
        <f>MC!D22</f>
        <v>252000</v>
      </c>
      <c r="G15" s="127">
        <v>0.38</v>
      </c>
      <c r="H15" s="127">
        <f t="shared" ref="H15:H39" si="4">TRUNC(G15 * (1+$H$2), 2)</f>
        <v>0.47</v>
      </c>
      <c r="I15" s="218">
        <f>TRUNC(F15 * H15, 2)</f>
        <v>118440</v>
      </c>
      <c r="J15" s="7"/>
      <c r="K15" s="6">
        <f>F15/MC!$D$6</f>
        <v>7000</v>
      </c>
      <c r="L15" s="26">
        <f>K15*L4</f>
        <v>245000</v>
      </c>
      <c r="N15" s="5" t="s">
        <v>212</v>
      </c>
      <c r="O15" s="5">
        <f t="shared" si="0"/>
        <v>3.5371589840075255E-3</v>
      </c>
    </row>
    <row r="16" spans="1:17" ht="60" x14ac:dyDescent="0.2">
      <c r="A16" s="144" t="s">
        <v>752</v>
      </c>
      <c r="B16" s="131">
        <v>5501901</v>
      </c>
      <c r="C16" s="131" t="s">
        <v>45</v>
      </c>
      <c r="D16" s="126" t="s">
        <v>774</v>
      </c>
      <c r="E16" s="131" t="s">
        <v>47</v>
      </c>
      <c r="F16" s="127">
        <f>MC!D25</f>
        <v>75600</v>
      </c>
      <c r="G16" s="127">
        <v>8.3000000000000007</v>
      </c>
      <c r="H16" s="127">
        <f t="shared" ref="H16" si="5">TRUNC(G16 * (1+$H$2), 2)</f>
        <v>10.26</v>
      </c>
      <c r="I16" s="218">
        <f>TRUNC(F16 * H16, 2)</f>
        <v>775656</v>
      </c>
      <c r="J16" s="7"/>
      <c r="K16" s="6">
        <f>F16/MC!$D$6</f>
        <v>2100</v>
      </c>
      <c r="L16" s="26">
        <f>F22+F23</f>
        <v>70560</v>
      </c>
      <c r="N16" s="5" t="s">
        <v>212</v>
      </c>
      <c r="O16" s="5">
        <f t="shared" si="0"/>
        <v>2.3164628410159923E-2</v>
      </c>
    </row>
    <row r="17" spans="1:15" ht="30" customHeight="1" x14ac:dyDescent="0.2">
      <c r="A17" s="144" t="s">
        <v>753</v>
      </c>
      <c r="B17" s="131" t="s">
        <v>44</v>
      </c>
      <c r="C17" s="131" t="s">
        <v>45</v>
      </c>
      <c r="D17" s="126" t="s">
        <v>46</v>
      </c>
      <c r="E17" s="131" t="s">
        <v>47</v>
      </c>
      <c r="F17" s="127">
        <f>MC!D29</f>
        <v>75600</v>
      </c>
      <c r="G17" s="127">
        <v>1.59</v>
      </c>
      <c r="H17" s="127">
        <f t="shared" si="4"/>
        <v>1.96</v>
      </c>
      <c r="I17" s="218">
        <f>TRUNC(F17 * H17, 2)</f>
        <v>148176</v>
      </c>
      <c r="J17" s="7"/>
      <c r="K17" s="6">
        <f>F17/MC!$D$6</f>
        <v>2100</v>
      </c>
      <c r="L17" s="26">
        <f t="shared" ref="L17:L39" si="6">K17*$L$4*0.2</f>
        <v>14700</v>
      </c>
      <c r="N17" s="5" t="s">
        <v>212</v>
      </c>
      <c r="O17" s="5">
        <f t="shared" si="0"/>
        <v>4.4252116650987765E-3</v>
      </c>
    </row>
    <row r="18" spans="1:15" ht="30" customHeight="1" x14ac:dyDescent="0.2">
      <c r="A18" s="144" t="s">
        <v>754</v>
      </c>
      <c r="B18" s="131">
        <v>5914374</v>
      </c>
      <c r="C18" s="131" t="s">
        <v>45</v>
      </c>
      <c r="D18" s="126" t="s">
        <v>542</v>
      </c>
      <c r="E18" s="131" t="s">
        <v>50</v>
      </c>
      <c r="F18" s="127">
        <f>MC!D30</f>
        <v>1111320</v>
      </c>
      <c r="G18" s="127">
        <v>0.95</v>
      </c>
      <c r="H18" s="127">
        <f t="shared" si="4"/>
        <v>1.17</v>
      </c>
      <c r="I18" s="218">
        <f>TRUNC(F18 * H18, 2)</f>
        <v>1300244.3999999999</v>
      </c>
      <c r="J18" s="7"/>
      <c r="K18" s="6">
        <f>F18/MC!$D$6</f>
        <v>30870</v>
      </c>
      <c r="L18" s="26">
        <f t="shared" si="6"/>
        <v>216090</v>
      </c>
      <c r="N18" s="5" t="s">
        <v>212</v>
      </c>
      <c r="O18" s="5">
        <f t="shared" si="0"/>
        <v>3.8831232361241759E-2</v>
      </c>
    </row>
    <row r="19" spans="1:15" ht="30" customHeight="1" thickBot="1" x14ac:dyDescent="0.25">
      <c r="A19" s="219" t="s">
        <v>755</v>
      </c>
      <c r="B19" s="133">
        <v>5914389</v>
      </c>
      <c r="C19" s="133" t="s">
        <v>45</v>
      </c>
      <c r="D19" s="134" t="s">
        <v>255</v>
      </c>
      <c r="E19" s="133" t="s">
        <v>50</v>
      </c>
      <c r="F19" s="135">
        <f>MC!D34</f>
        <v>1134000</v>
      </c>
      <c r="G19" s="135">
        <v>0.78</v>
      </c>
      <c r="H19" s="135">
        <f t="shared" ref="H19" si="7">TRUNC(G19 * (1+$H$2), 2)</f>
        <v>0.96</v>
      </c>
      <c r="I19" s="220">
        <f>TRUNC(F19 * H19, 2)</f>
        <v>1088640</v>
      </c>
      <c r="J19" s="7"/>
      <c r="K19" s="6">
        <f>F19/MC!$D$6</f>
        <v>31500</v>
      </c>
      <c r="L19" s="26">
        <f t="shared" si="6"/>
        <v>220500</v>
      </c>
      <c r="N19" s="5" t="s">
        <v>212</v>
      </c>
      <c r="O19" s="5">
        <f t="shared" si="0"/>
        <v>3.2511759172154278E-2</v>
      </c>
    </row>
    <row r="20" spans="1:15" ht="30" customHeight="1" x14ac:dyDescent="0.2">
      <c r="A20" s="221">
        <v>4</v>
      </c>
      <c r="B20" s="222"/>
      <c r="C20" s="222"/>
      <c r="D20" s="223" t="s">
        <v>52</v>
      </c>
      <c r="E20" s="222"/>
      <c r="F20" s="224"/>
      <c r="G20" s="225"/>
      <c r="H20" s="223"/>
      <c r="I20" s="226">
        <f>SUM(I21:I28)</f>
        <v>25688367.720000003</v>
      </c>
      <c r="J20" s="7"/>
      <c r="K20" s="6">
        <f>F20/MC!$D$6</f>
        <v>0</v>
      </c>
      <c r="L20" s="26">
        <f t="shared" si="6"/>
        <v>0</v>
      </c>
      <c r="O20" s="5">
        <f t="shared" si="0"/>
        <v>0.76717190700174709</v>
      </c>
    </row>
    <row r="21" spans="1:15" ht="30" customHeight="1" x14ac:dyDescent="0.2">
      <c r="A21" s="144" t="s">
        <v>743</v>
      </c>
      <c r="B21" s="131" t="s">
        <v>54</v>
      </c>
      <c r="C21" s="131" t="s">
        <v>45</v>
      </c>
      <c r="D21" s="126" t="s">
        <v>55</v>
      </c>
      <c r="E21" s="131" t="s">
        <v>22</v>
      </c>
      <c r="F21" s="127">
        <f>MC!D39</f>
        <v>252000</v>
      </c>
      <c r="G21" s="127">
        <v>1.06</v>
      </c>
      <c r="H21" s="127">
        <f t="shared" si="4"/>
        <v>1.31</v>
      </c>
      <c r="I21" s="218">
        <f t="shared" ref="I21:I24" si="8">TRUNC(F21 * H21, 2)</f>
        <v>330120</v>
      </c>
      <c r="J21" s="7"/>
      <c r="K21" s="6">
        <f>F21/MC!$D$6</f>
        <v>7000</v>
      </c>
      <c r="L21" s="26">
        <f t="shared" si="6"/>
        <v>49000</v>
      </c>
      <c r="N21" s="5" t="s">
        <v>840</v>
      </c>
      <c r="O21" s="5">
        <f t="shared" si="0"/>
        <v>9.8588899341486343E-3</v>
      </c>
    </row>
    <row r="22" spans="1:15" ht="30" customHeight="1" x14ac:dyDescent="0.2">
      <c r="A22" s="144" t="s">
        <v>744</v>
      </c>
      <c r="B22" s="131" t="s">
        <v>57</v>
      </c>
      <c r="C22" s="131" t="s">
        <v>45</v>
      </c>
      <c r="D22" s="126" t="s">
        <v>58</v>
      </c>
      <c r="E22" s="131" t="s">
        <v>47</v>
      </c>
      <c r="F22" s="127">
        <f>MC!D42</f>
        <v>20160</v>
      </c>
      <c r="G22" s="127">
        <v>11.21</v>
      </c>
      <c r="H22" s="127">
        <f t="shared" si="4"/>
        <v>13.86</v>
      </c>
      <c r="I22" s="218">
        <f t="shared" si="8"/>
        <v>279417.59999999998</v>
      </c>
      <c r="J22" s="7"/>
      <c r="K22" s="6">
        <f>F22/MC!$D$6</f>
        <v>560</v>
      </c>
      <c r="L22" s="26">
        <f t="shared" si="6"/>
        <v>3920</v>
      </c>
      <c r="N22" s="5" t="s">
        <v>840</v>
      </c>
      <c r="O22" s="5">
        <f t="shared" si="0"/>
        <v>8.3446848541862632E-3</v>
      </c>
    </row>
    <row r="23" spans="1:15" ht="30" customHeight="1" x14ac:dyDescent="0.2">
      <c r="A23" s="144" t="s">
        <v>745</v>
      </c>
      <c r="B23" s="131" t="s">
        <v>60</v>
      </c>
      <c r="C23" s="131" t="s">
        <v>45</v>
      </c>
      <c r="D23" s="126" t="s">
        <v>61</v>
      </c>
      <c r="E23" s="131" t="s">
        <v>47</v>
      </c>
      <c r="F23" s="127">
        <f>MC!D46</f>
        <v>50400</v>
      </c>
      <c r="G23" s="127">
        <v>12.19</v>
      </c>
      <c r="H23" s="127">
        <f t="shared" si="4"/>
        <v>15.07</v>
      </c>
      <c r="I23" s="218">
        <f t="shared" si="8"/>
        <v>759528</v>
      </c>
      <c r="J23" s="7"/>
      <c r="K23" s="6">
        <f>F23/MC!$D$6</f>
        <v>1400</v>
      </c>
      <c r="L23" s="26">
        <f t="shared" si="6"/>
        <v>9800</v>
      </c>
      <c r="N23" s="109" t="s">
        <v>840</v>
      </c>
      <c r="O23" s="5">
        <f t="shared" si="0"/>
        <v>2.26829727187206E-2</v>
      </c>
    </row>
    <row r="24" spans="1:15" ht="30" customHeight="1" x14ac:dyDescent="0.2">
      <c r="A24" s="144" t="s">
        <v>746</v>
      </c>
      <c r="B24" s="131">
        <v>5914374</v>
      </c>
      <c r="C24" s="131" t="s">
        <v>45</v>
      </c>
      <c r="D24" s="126" t="s">
        <v>542</v>
      </c>
      <c r="E24" s="131" t="s">
        <v>50</v>
      </c>
      <c r="F24" s="127">
        <f>MC!D53</f>
        <v>1455300</v>
      </c>
      <c r="G24" s="127">
        <v>0.95</v>
      </c>
      <c r="H24" s="127">
        <f t="shared" si="4"/>
        <v>1.17</v>
      </c>
      <c r="I24" s="218">
        <f t="shared" si="8"/>
        <v>1702701</v>
      </c>
      <c r="J24" s="7"/>
      <c r="K24" s="6">
        <f>F24/MC!$D$6</f>
        <v>40425</v>
      </c>
      <c r="L24" s="26">
        <f t="shared" si="6"/>
        <v>282975</v>
      </c>
      <c r="N24" s="5" t="s">
        <v>840</v>
      </c>
      <c r="O24" s="5">
        <f t="shared" si="0"/>
        <v>5.0850423330197549E-2</v>
      </c>
    </row>
    <row r="25" spans="1:15" ht="30" customHeight="1" x14ac:dyDescent="0.2">
      <c r="A25" s="144" t="s">
        <v>747</v>
      </c>
      <c r="B25" s="131">
        <v>5914389</v>
      </c>
      <c r="C25" s="131" t="s">
        <v>45</v>
      </c>
      <c r="D25" s="126" t="s">
        <v>255</v>
      </c>
      <c r="E25" s="131" t="s">
        <v>50</v>
      </c>
      <c r="F25" s="127">
        <f>MC!D53</f>
        <v>1455300</v>
      </c>
      <c r="G25" s="127">
        <v>0.78</v>
      </c>
      <c r="H25" s="127">
        <f t="shared" si="4"/>
        <v>0.96</v>
      </c>
      <c r="I25" s="218">
        <f t="shared" ref="I25:I28" si="9">TRUNC(F25 * H25, 2)</f>
        <v>1397088</v>
      </c>
      <c r="J25" s="7"/>
      <c r="K25" s="6">
        <f>F25/MC!$D$6</f>
        <v>40425</v>
      </c>
      <c r="L25" s="26">
        <f t="shared" si="6"/>
        <v>282975</v>
      </c>
      <c r="N25" s="5" t="s">
        <v>840</v>
      </c>
      <c r="O25" s="5">
        <f t="shared" si="0"/>
        <v>4.1723424270931321E-2</v>
      </c>
    </row>
    <row r="26" spans="1:15" ht="30" customHeight="1" x14ac:dyDescent="0.2">
      <c r="A26" s="144" t="s">
        <v>748</v>
      </c>
      <c r="B26" s="131" t="s">
        <v>63</v>
      </c>
      <c r="C26" s="131" t="s">
        <v>41</v>
      </c>
      <c r="D26" s="126" t="s">
        <v>64</v>
      </c>
      <c r="E26" s="131" t="s">
        <v>22</v>
      </c>
      <c r="F26" s="127">
        <f>MC!D57</f>
        <v>234000</v>
      </c>
      <c r="G26" s="127">
        <v>70.52</v>
      </c>
      <c r="H26" s="127">
        <f t="shared" si="4"/>
        <v>87.23</v>
      </c>
      <c r="I26" s="218">
        <f t="shared" si="9"/>
        <v>20411820</v>
      </c>
      <c r="J26" s="7"/>
      <c r="K26" s="6">
        <f>F26/MC!$D$6</f>
        <v>6500</v>
      </c>
      <c r="L26" s="26">
        <f t="shared" si="6"/>
        <v>45500</v>
      </c>
      <c r="N26" s="109" t="s">
        <v>840</v>
      </c>
      <c r="O26" s="5">
        <f t="shared" si="0"/>
        <v>0.60959010885633647</v>
      </c>
    </row>
    <row r="27" spans="1:15" ht="30" customHeight="1" x14ac:dyDescent="0.2">
      <c r="A27" s="144" t="s">
        <v>749</v>
      </c>
      <c r="B27" s="131" t="s">
        <v>66</v>
      </c>
      <c r="C27" s="131" t="s">
        <v>45</v>
      </c>
      <c r="D27" s="126" t="s">
        <v>67</v>
      </c>
      <c r="E27" s="131" t="s">
        <v>50</v>
      </c>
      <c r="F27" s="127">
        <f>MC!D60</f>
        <v>395928</v>
      </c>
      <c r="G27" s="127">
        <v>0.75</v>
      </c>
      <c r="H27" s="127">
        <f t="shared" si="4"/>
        <v>0.92</v>
      </c>
      <c r="I27" s="218">
        <f t="shared" si="9"/>
        <v>364253.76</v>
      </c>
      <c r="J27" s="7"/>
      <c r="K27" s="6">
        <f>F27/MC!$D$6</f>
        <v>10998</v>
      </c>
      <c r="L27" s="26">
        <f t="shared" si="6"/>
        <v>76986</v>
      </c>
      <c r="N27" s="5" t="s">
        <v>840</v>
      </c>
      <c r="O27" s="5">
        <f t="shared" si="0"/>
        <v>1.0878279801102002E-2</v>
      </c>
    </row>
    <row r="28" spans="1:15" ht="30" customHeight="1" x14ac:dyDescent="0.2">
      <c r="A28" s="144" t="s">
        <v>750</v>
      </c>
      <c r="B28" s="131">
        <v>5914464</v>
      </c>
      <c r="C28" s="131" t="s">
        <v>45</v>
      </c>
      <c r="D28" s="126" t="s">
        <v>537</v>
      </c>
      <c r="E28" s="131" t="s">
        <v>50</v>
      </c>
      <c r="F28" s="127">
        <f>MC!D66</f>
        <v>395928</v>
      </c>
      <c r="G28" s="127">
        <v>0.91</v>
      </c>
      <c r="H28" s="127">
        <f t="shared" si="4"/>
        <v>1.1200000000000001</v>
      </c>
      <c r="I28" s="218">
        <f t="shared" si="9"/>
        <v>443439.35999999999</v>
      </c>
      <c r="J28" s="7"/>
      <c r="K28" s="6">
        <f>F28/MC!$D$6</f>
        <v>10998</v>
      </c>
      <c r="L28" s="26">
        <f t="shared" si="6"/>
        <v>76986</v>
      </c>
      <c r="N28" s="5" t="s">
        <v>840</v>
      </c>
      <c r="O28" s="5">
        <f t="shared" si="0"/>
        <v>1.3243123236124175E-2</v>
      </c>
    </row>
    <row r="29" spans="1:15" ht="30" customHeight="1" x14ac:dyDescent="0.2">
      <c r="A29" s="143">
        <v>5</v>
      </c>
      <c r="B29" s="130"/>
      <c r="C29" s="130"/>
      <c r="D29" s="80" t="s">
        <v>69</v>
      </c>
      <c r="E29" s="130"/>
      <c r="F29" s="84"/>
      <c r="G29" s="95"/>
      <c r="H29" s="80"/>
      <c r="I29" s="217">
        <f>SUM(I30:I30)</f>
        <v>2666880</v>
      </c>
      <c r="J29" s="7"/>
      <c r="K29" s="6">
        <f>F29/MC!$D$6</f>
        <v>0</v>
      </c>
      <c r="L29" s="26">
        <f t="shared" si="6"/>
        <v>0</v>
      </c>
      <c r="O29" s="5">
        <f t="shared" si="0"/>
        <v>7.9645208977287996E-2</v>
      </c>
    </row>
    <row r="30" spans="1:15" ht="30" x14ac:dyDescent="0.2">
      <c r="A30" s="144" t="s">
        <v>742</v>
      </c>
      <c r="B30" s="131">
        <v>2003373</v>
      </c>
      <c r="C30" s="131" t="s">
        <v>45</v>
      </c>
      <c r="D30" s="126" t="s">
        <v>768</v>
      </c>
      <c r="E30" s="131" t="s">
        <v>71</v>
      </c>
      <c r="F30" s="127">
        <f>MC!D73</f>
        <v>72000</v>
      </c>
      <c r="G30" s="127">
        <v>29.95</v>
      </c>
      <c r="H30" s="127">
        <f t="shared" si="4"/>
        <v>37.04</v>
      </c>
      <c r="I30" s="218">
        <f>TRUNC(F30 * H30, 2)</f>
        <v>2666880</v>
      </c>
      <c r="J30" s="7"/>
      <c r="K30" s="6">
        <f>F30/MC!$D$6</f>
        <v>2000</v>
      </c>
      <c r="L30" s="26">
        <f t="shared" si="6"/>
        <v>14000</v>
      </c>
      <c r="M30" s="8"/>
      <c r="N30" s="109" t="s">
        <v>841</v>
      </c>
      <c r="O30" s="5">
        <f t="shared" si="0"/>
        <v>7.9645208977287996E-2</v>
      </c>
    </row>
    <row r="31" spans="1:15" ht="30" customHeight="1" x14ac:dyDescent="0.2">
      <c r="A31" s="143">
        <v>6</v>
      </c>
      <c r="B31" s="130"/>
      <c r="C31" s="130"/>
      <c r="D31" s="80" t="s">
        <v>731</v>
      </c>
      <c r="E31" s="130"/>
      <c r="F31" s="84"/>
      <c r="G31" s="95"/>
      <c r="H31" s="80"/>
      <c r="I31" s="217">
        <f>SUM(I32:I34)</f>
        <v>385538.4</v>
      </c>
      <c r="J31" s="7"/>
      <c r="K31" s="6">
        <f>F31/MC!$D$6</f>
        <v>0</v>
      </c>
      <c r="L31" s="26">
        <f t="shared" si="6"/>
        <v>0</v>
      </c>
      <c r="O31" s="5">
        <f t="shared" si="0"/>
        <v>1.1513936298884558E-2</v>
      </c>
    </row>
    <row r="32" spans="1:15" ht="30" customHeight="1" x14ac:dyDescent="0.2">
      <c r="A32" s="144" t="s">
        <v>739</v>
      </c>
      <c r="B32" s="131">
        <v>5213440</v>
      </c>
      <c r="C32" s="131" t="s">
        <v>45</v>
      </c>
      <c r="D32" s="126" t="s">
        <v>732</v>
      </c>
      <c r="E32" s="131" t="s">
        <v>8</v>
      </c>
      <c r="F32" s="127">
        <f>MC!D77</f>
        <v>72</v>
      </c>
      <c r="G32" s="127">
        <v>198.65</v>
      </c>
      <c r="H32" s="127">
        <f t="shared" si="4"/>
        <v>245.73</v>
      </c>
      <c r="I32" s="218">
        <f>TRUNC(F32 * H32, 2)</f>
        <v>17692.560000000001</v>
      </c>
      <c r="J32" s="7"/>
      <c r="K32" s="6">
        <f>F32/MC!$D$6</f>
        <v>2</v>
      </c>
      <c r="L32" s="26">
        <f t="shared" si="6"/>
        <v>14</v>
      </c>
      <c r="N32" s="5" t="s">
        <v>839</v>
      </c>
      <c r="O32" s="5">
        <f t="shared" si="0"/>
        <v>5.2838059400618198E-4</v>
      </c>
    </row>
    <row r="33" spans="1:15" ht="30" customHeight="1" x14ac:dyDescent="0.2">
      <c r="A33" s="144" t="s">
        <v>740</v>
      </c>
      <c r="B33" s="131">
        <v>5213863</v>
      </c>
      <c r="C33" s="131" t="s">
        <v>45</v>
      </c>
      <c r="D33" s="126" t="s">
        <v>733</v>
      </c>
      <c r="E33" s="131" t="s">
        <v>8</v>
      </c>
      <c r="F33" s="127">
        <f>MC!D80</f>
        <v>72</v>
      </c>
      <c r="G33" s="127">
        <v>385.59</v>
      </c>
      <c r="H33" s="127">
        <f t="shared" ref="H33:H34" si="10">TRUNC(G33 * (1+$H$2), 2)</f>
        <v>476.97</v>
      </c>
      <c r="I33" s="218">
        <f t="shared" ref="I33:I34" si="11">TRUNC(F33 * H33, 2)</f>
        <v>34341.839999999997</v>
      </c>
      <c r="J33" s="7"/>
      <c r="K33" s="6">
        <f>F33/MC!$D$6</f>
        <v>2</v>
      </c>
      <c r="L33" s="26">
        <f t="shared" si="6"/>
        <v>14</v>
      </c>
      <c r="N33" s="5" t="s">
        <v>839</v>
      </c>
      <c r="O33" s="5">
        <f t="shared" si="0"/>
        <v>1.0256040854723825E-3</v>
      </c>
    </row>
    <row r="34" spans="1:15" ht="30" customHeight="1" thickBot="1" x14ac:dyDescent="0.25">
      <c r="A34" s="219" t="s">
        <v>741</v>
      </c>
      <c r="B34" s="133">
        <v>5213400</v>
      </c>
      <c r="C34" s="133" t="s">
        <v>45</v>
      </c>
      <c r="D34" s="134" t="s">
        <v>734</v>
      </c>
      <c r="E34" s="133" t="s">
        <v>84</v>
      </c>
      <c r="F34" s="135">
        <f>MC!D83</f>
        <v>10800</v>
      </c>
      <c r="G34" s="135">
        <v>24.97</v>
      </c>
      <c r="H34" s="135">
        <f t="shared" si="10"/>
        <v>30.88</v>
      </c>
      <c r="I34" s="220">
        <f t="shared" si="11"/>
        <v>333504</v>
      </c>
      <c r="J34" s="7"/>
      <c r="K34" s="6">
        <f>F34/MC!$D$6</f>
        <v>300</v>
      </c>
      <c r="L34" s="26">
        <f t="shared" si="6"/>
        <v>2100</v>
      </c>
      <c r="N34" s="5" t="s">
        <v>839</v>
      </c>
      <c r="O34" s="5">
        <f t="shared" si="0"/>
        <v>9.9599516194059934E-3</v>
      </c>
    </row>
    <row r="35" spans="1:15" ht="30" customHeight="1" x14ac:dyDescent="0.2">
      <c r="A35" s="221">
        <v>7</v>
      </c>
      <c r="B35" s="222"/>
      <c r="C35" s="222"/>
      <c r="D35" s="223" t="s">
        <v>77</v>
      </c>
      <c r="E35" s="222"/>
      <c r="F35" s="224"/>
      <c r="G35" s="225"/>
      <c r="H35" s="223"/>
      <c r="I35" s="226">
        <f>SUM(I36:I39)</f>
        <v>258030.26</v>
      </c>
      <c r="J35" s="7"/>
      <c r="K35" s="6">
        <f>F35/MC!$D$6</f>
        <v>0</v>
      </c>
      <c r="L35" s="26">
        <f t="shared" si="6"/>
        <v>0</v>
      </c>
      <c r="O35" s="5">
        <f t="shared" si="0"/>
        <v>7.7059612656602307E-3</v>
      </c>
    </row>
    <row r="36" spans="1:15" ht="30" customHeight="1" x14ac:dyDescent="0.2">
      <c r="A36" s="144" t="s">
        <v>735</v>
      </c>
      <c r="B36" s="131" t="s">
        <v>79</v>
      </c>
      <c r="C36" s="131" t="s">
        <v>16</v>
      </c>
      <c r="D36" s="126" t="s">
        <v>80</v>
      </c>
      <c r="E36" s="131" t="s">
        <v>33</v>
      </c>
      <c r="F36" s="127">
        <v>3603.7914999999998</v>
      </c>
      <c r="G36" s="127">
        <v>15.95</v>
      </c>
      <c r="H36" s="127">
        <f t="shared" si="4"/>
        <v>19.73</v>
      </c>
      <c r="I36" s="218">
        <f>TRUNC(F36 * H36, 2)</f>
        <v>71102.8</v>
      </c>
      <c r="J36" s="7"/>
      <c r="K36" s="6">
        <f>F36/MC!$D$6</f>
        <v>100.10531944444443</v>
      </c>
      <c r="L36" s="26">
        <f t="shared" si="6"/>
        <v>700.73723611111109</v>
      </c>
      <c r="N36" s="105" t="s">
        <v>839</v>
      </c>
      <c r="O36" s="5">
        <f t="shared" si="0"/>
        <v>2.1234541354955274E-3</v>
      </c>
    </row>
    <row r="37" spans="1:15" ht="30" customHeight="1" x14ac:dyDescent="0.2">
      <c r="A37" s="144" t="s">
        <v>736</v>
      </c>
      <c r="B37" s="131" t="s">
        <v>82</v>
      </c>
      <c r="C37" s="131" t="s">
        <v>20</v>
      </c>
      <c r="D37" s="126" t="s">
        <v>83</v>
      </c>
      <c r="E37" s="131" t="s">
        <v>84</v>
      </c>
      <c r="F37" s="127">
        <f>MC!D92</f>
        <v>135.35999999999999</v>
      </c>
      <c r="G37" s="127">
        <v>233.8</v>
      </c>
      <c r="H37" s="127">
        <f t="shared" si="4"/>
        <v>289.20999999999998</v>
      </c>
      <c r="I37" s="218">
        <f>TRUNC(F37 * H37, 2)</f>
        <v>39147.46</v>
      </c>
      <c r="J37" s="7"/>
      <c r="K37" s="6">
        <f>F37/MC!$D$6</f>
        <v>3.76</v>
      </c>
      <c r="L37" s="26">
        <f t="shared" si="6"/>
        <v>26.32</v>
      </c>
      <c r="N37" s="5" t="s">
        <v>839</v>
      </c>
      <c r="O37" s="5">
        <f t="shared" si="0"/>
        <v>1.1691218324896592E-3</v>
      </c>
    </row>
    <row r="38" spans="1:15" ht="30" customHeight="1" x14ac:dyDescent="0.2">
      <c r="A38" s="144" t="s">
        <v>737</v>
      </c>
      <c r="B38" s="131" t="s">
        <v>95</v>
      </c>
      <c r="C38" s="131" t="s">
        <v>16</v>
      </c>
      <c r="D38" s="126" t="s">
        <v>86</v>
      </c>
      <c r="E38" s="131" t="s">
        <v>24</v>
      </c>
      <c r="F38" s="127">
        <f>MC!D97</f>
        <v>360</v>
      </c>
      <c r="G38" s="127">
        <v>26.28</v>
      </c>
      <c r="H38" s="127">
        <f t="shared" si="4"/>
        <v>32.5</v>
      </c>
      <c r="I38" s="218">
        <f>TRUNC(F38 * H38, 2)</f>
        <v>11700</v>
      </c>
      <c r="J38" s="7"/>
      <c r="K38" s="6">
        <f>F38/MC!$D$6</f>
        <v>10</v>
      </c>
      <c r="L38" s="26">
        <f t="shared" si="6"/>
        <v>70</v>
      </c>
      <c r="N38" s="5" t="s">
        <v>839</v>
      </c>
      <c r="O38" s="5">
        <f t="shared" si="0"/>
        <v>3.4941540115575857E-4</v>
      </c>
    </row>
    <row r="39" spans="1:15" ht="30" customHeight="1" thickBot="1" x14ac:dyDescent="0.25">
      <c r="A39" s="219" t="s">
        <v>738</v>
      </c>
      <c r="B39" s="133" t="s">
        <v>88</v>
      </c>
      <c r="C39" s="133" t="s">
        <v>20</v>
      </c>
      <c r="D39" s="134" t="s">
        <v>89</v>
      </c>
      <c r="E39" s="133" t="s">
        <v>22</v>
      </c>
      <c r="F39" s="135">
        <f>MC!D101</f>
        <v>252000</v>
      </c>
      <c r="G39" s="135">
        <v>0.44</v>
      </c>
      <c r="H39" s="135">
        <f t="shared" si="4"/>
        <v>0.54</v>
      </c>
      <c r="I39" s="220">
        <f>TRUNC(F39 * H39, 2)</f>
        <v>136080</v>
      </c>
      <c r="J39" s="7"/>
      <c r="K39" s="6">
        <f>F39/MC!$D$6</f>
        <v>7000</v>
      </c>
      <c r="L39" s="26">
        <f t="shared" si="6"/>
        <v>49000</v>
      </c>
      <c r="N39" s="5" t="s">
        <v>839</v>
      </c>
      <c r="O39" s="5">
        <f t="shared" si="0"/>
        <v>4.0639698965192848E-3</v>
      </c>
    </row>
    <row r="40" spans="1:15" x14ac:dyDescent="0.2">
      <c r="K40" s="107"/>
      <c r="M40" s="109"/>
      <c r="O40" s="5">
        <f t="shared" si="0"/>
        <v>0</v>
      </c>
    </row>
    <row r="41" spans="1:15" x14ac:dyDescent="0.2">
      <c r="K41" s="106">
        <f>I5</f>
        <v>33484500.000000004</v>
      </c>
      <c r="O41" s="5">
        <f t="shared" si="0"/>
        <v>0</v>
      </c>
    </row>
    <row r="42" spans="1:15" x14ac:dyDescent="0.2">
      <c r="K42" s="5">
        <f>K41/F15</f>
        <v>132.87500000000003</v>
      </c>
    </row>
    <row r="43" spans="1:15" x14ac:dyDescent="0.2">
      <c r="K43" s="5">
        <f>ROUND(K42,3)</f>
        <v>132.875</v>
      </c>
    </row>
    <row r="44" spans="1:15" x14ac:dyDescent="0.2">
      <c r="K44" s="109">
        <f>F15*K43</f>
        <v>33484500</v>
      </c>
    </row>
    <row r="45" spans="1:15" x14ac:dyDescent="0.2">
      <c r="K45" s="109">
        <f>K44-K41</f>
        <v>0</v>
      </c>
    </row>
  </sheetData>
  <mergeCells count="4">
    <mergeCell ref="A3:I3"/>
    <mergeCell ref="E1:F1"/>
    <mergeCell ref="E2:F2"/>
    <mergeCell ref="D1:D2"/>
  </mergeCells>
  <phoneticPr fontId="34" type="noConversion"/>
  <pageMargins left="0.51181102362204722" right="0.51181102362204722" top="0.98425196850393704" bottom="0.98425196850393704" header="0.51181102362204722" footer="0.51181102362204722"/>
  <pageSetup paperSize="9" scale="75" fitToHeight="0" orientation="landscape" r:id="rId1"/>
  <headerFooter>
    <oddHeader xml:space="preserve">&amp;L &amp;CCompanhia de Desenvolvimento dos Vales do São Francisco e do Parnaíba
6ª Superintendência Regional – Juazeiro 
</oddHeader>
    <oddFooter xml:space="preserve">&amp;L </oddFooter>
  </headerFooter>
  <rowBreaks count="2" manualBreakCount="2">
    <brk id="19" max="8" man="1"/>
    <brk id="34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430A3-8212-4618-A7DE-D6298836CBF1}">
  <sheetPr>
    <pageSetUpPr fitToPage="1"/>
  </sheetPr>
  <dimension ref="A1:M106"/>
  <sheetViews>
    <sheetView tabSelected="1" showOutlineSymbols="0" view="pageBreakPreview" zoomScale="90" zoomScaleNormal="100" zoomScaleSheetLayoutView="90" workbookViewId="0">
      <selection activeCell="D15" sqref="D15"/>
    </sheetView>
  </sheetViews>
  <sheetFormatPr defaultRowHeight="14.25" x14ac:dyDescent="0.2"/>
  <cols>
    <col min="1" max="1" width="10" bestFit="1" customWidth="1"/>
    <col min="2" max="2" width="60" bestFit="1" customWidth="1"/>
    <col min="3" max="3" width="8" bestFit="1" customWidth="1"/>
    <col min="4" max="4" width="16.125" bestFit="1" customWidth="1"/>
    <col min="6" max="6" width="15.625" style="82" customWidth="1"/>
    <col min="7" max="7" width="16.875" style="92" bestFit="1" customWidth="1"/>
    <col min="8" max="8" width="18.25" customWidth="1"/>
    <col min="10" max="11" width="12.625" bestFit="1" customWidth="1"/>
  </cols>
  <sheetData>
    <row r="1" spans="1:8" ht="15.75" thickBot="1" x14ac:dyDescent="0.3">
      <c r="A1" s="260" t="s">
        <v>527</v>
      </c>
      <c r="B1" s="261"/>
      <c r="C1" s="261"/>
      <c r="D1" s="262"/>
    </row>
    <row r="2" spans="1:8" ht="15" x14ac:dyDescent="0.2">
      <c r="A2" s="73" t="s">
        <v>4</v>
      </c>
      <c r="B2" s="74" t="s">
        <v>7</v>
      </c>
      <c r="C2" s="75" t="s">
        <v>8</v>
      </c>
      <c r="D2" s="76" t="s">
        <v>9</v>
      </c>
    </row>
    <row r="3" spans="1:8" ht="24" customHeight="1" thickBot="1" x14ac:dyDescent="0.25">
      <c r="A3" s="77"/>
      <c r="B3" s="78" t="s">
        <v>11</v>
      </c>
      <c r="C3" s="78"/>
      <c r="D3" s="79"/>
      <c r="F3" s="92">
        <f>'Orçamento Sintético'!I5</f>
        <v>33484500.000000004</v>
      </c>
    </row>
    <row r="4" spans="1:8" ht="24" customHeight="1" x14ac:dyDescent="0.2">
      <c r="A4" s="157"/>
      <c r="B4" s="158" t="s">
        <v>29</v>
      </c>
      <c r="C4" s="158"/>
      <c r="D4" s="159"/>
      <c r="F4" s="91"/>
    </row>
    <row r="5" spans="1:8" ht="24" customHeight="1" x14ac:dyDescent="0.2">
      <c r="A5" s="160"/>
      <c r="B5" s="161" t="s">
        <v>32</v>
      </c>
      <c r="C5" s="162" t="s">
        <v>33</v>
      </c>
      <c r="D5" s="163">
        <f>TRUNC(D7,2)*D6</f>
        <v>36000</v>
      </c>
      <c r="F5" s="85">
        <f>TRUNC(F7,2)*F6</f>
        <v>1000</v>
      </c>
    </row>
    <row r="6" spans="1:8" s="3" customFormat="1" ht="24" customHeight="1" x14ac:dyDescent="0.2">
      <c r="A6" s="164"/>
      <c r="B6" s="165" t="s">
        <v>168</v>
      </c>
      <c r="C6" s="166" t="s">
        <v>520</v>
      </c>
      <c r="D6" s="167">
        <v>36</v>
      </c>
      <c r="F6" s="86">
        <f>F20</f>
        <v>1</v>
      </c>
      <c r="G6" s="92"/>
    </row>
    <row r="7" spans="1:8" ht="24" customHeight="1" x14ac:dyDescent="0.2">
      <c r="A7" s="164"/>
      <c r="B7" s="165" t="s">
        <v>447</v>
      </c>
      <c r="C7" s="166" t="s">
        <v>33</v>
      </c>
      <c r="D7" s="167">
        <v>1000</v>
      </c>
      <c r="F7" s="86">
        <v>1000</v>
      </c>
    </row>
    <row r="8" spans="1:8" ht="24" customHeight="1" x14ac:dyDescent="0.2">
      <c r="A8" s="160"/>
      <c r="B8" s="161" t="s">
        <v>35</v>
      </c>
      <c r="C8" s="168" t="s">
        <v>445</v>
      </c>
      <c r="D8" s="163">
        <f>TRUNC(D10*D9,2)</f>
        <v>36</v>
      </c>
      <c r="F8" s="85">
        <f>TRUNC(F10*F9,2)</f>
        <v>1</v>
      </c>
    </row>
    <row r="9" spans="1:8" s="3" customFormat="1" ht="24" customHeight="1" x14ac:dyDescent="0.2">
      <c r="A9" s="164"/>
      <c r="B9" s="165" t="s">
        <v>168</v>
      </c>
      <c r="C9" s="166" t="s">
        <v>520</v>
      </c>
      <c r="D9" s="167">
        <f>D6</f>
        <v>36</v>
      </c>
      <c r="F9" s="86">
        <f>F6</f>
        <v>1</v>
      </c>
      <c r="G9" s="92"/>
    </row>
    <row r="10" spans="1:8" ht="24" customHeight="1" x14ac:dyDescent="0.2">
      <c r="A10" s="164"/>
      <c r="B10" s="165" t="s">
        <v>447</v>
      </c>
      <c r="C10" s="166" t="s">
        <v>445</v>
      </c>
      <c r="D10" s="167">
        <v>1</v>
      </c>
      <c r="F10" s="86">
        <v>1</v>
      </c>
    </row>
    <row r="11" spans="1:8" ht="24" customHeight="1" x14ac:dyDescent="0.2">
      <c r="A11" s="169"/>
      <c r="B11" s="170" t="s">
        <v>13</v>
      </c>
      <c r="C11" s="170"/>
      <c r="D11" s="171"/>
    </row>
    <row r="12" spans="1:8" ht="24" customHeight="1" x14ac:dyDescent="0.2">
      <c r="A12" s="160"/>
      <c r="B12" s="161" t="s">
        <v>17</v>
      </c>
      <c r="C12" s="162" t="s">
        <v>18</v>
      </c>
      <c r="D12" s="163">
        <f>TRUNC(D14*D15,2)*D13</f>
        <v>32868</v>
      </c>
      <c r="F12" s="85">
        <f>TRUNC(F14*F15,2)*F13</f>
        <v>913</v>
      </c>
    </row>
    <row r="13" spans="1:8" s="3" customFormat="1" ht="24" customHeight="1" x14ac:dyDescent="0.2">
      <c r="A13" s="164"/>
      <c r="B13" s="165" t="s">
        <v>168</v>
      </c>
      <c r="C13" s="166" t="s">
        <v>520</v>
      </c>
      <c r="D13" s="167">
        <f>D9</f>
        <v>36</v>
      </c>
      <c r="F13" s="86">
        <v>1</v>
      </c>
    </row>
    <row r="14" spans="1:8" ht="24" customHeight="1" x14ac:dyDescent="0.2">
      <c r="A14" s="164"/>
      <c r="B14" s="165" t="s">
        <v>444</v>
      </c>
      <c r="C14" s="166" t="s">
        <v>212</v>
      </c>
      <c r="D14" s="172">
        <f>'Mob e Desmob'!H30</f>
        <v>91.3</v>
      </c>
      <c r="F14" s="87">
        <f>D14</f>
        <v>91.3</v>
      </c>
      <c r="G14" s="92">
        <f>D14*D15</f>
        <v>913</v>
      </c>
      <c r="H14">
        <f>G14*D13</f>
        <v>32868</v>
      </c>
    </row>
    <row r="15" spans="1:8" ht="24" customHeight="1" x14ac:dyDescent="0.2">
      <c r="A15" s="164"/>
      <c r="B15" s="165" t="s">
        <v>771</v>
      </c>
      <c r="C15" s="166" t="s">
        <v>445</v>
      </c>
      <c r="D15" s="173">
        <v>10</v>
      </c>
      <c r="F15" s="88">
        <v>10</v>
      </c>
    </row>
    <row r="16" spans="1:8" ht="24" customHeight="1" x14ac:dyDescent="0.2">
      <c r="A16" s="160"/>
      <c r="B16" s="161" t="s">
        <v>21</v>
      </c>
      <c r="C16" s="162" t="s">
        <v>22</v>
      </c>
      <c r="D16" s="163">
        <f>TRUNC(D18,2)*D17</f>
        <v>233.28000000000003</v>
      </c>
      <c r="F16" s="85">
        <f>TRUNC(F18,2)*F17</f>
        <v>6.48</v>
      </c>
    </row>
    <row r="17" spans="1:8" s="3" customFormat="1" ht="24" customHeight="1" x14ac:dyDescent="0.2">
      <c r="A17" s="164"/>
      <c r="B17" s="165" t="s">
        <v>168</v>
      </c>
      <c r="C17" s="166" t="s">
        <v>520</v>
      </c>
      <c r="D17" s="167">
        <f>D13</f>
        <v>36</v>
      </c>
      <c r="F17" s="86">
        <f>F13</f>
        <v>1</v>
      </c>
      <c r="G17" s="92"/>
      <c r="H17" s="3">
        <f>D17*D18</f>
        <v>233.28000000000003</v>
      </c>
    </row>
    <row r="18" spans="1:8" ht="24" customHeight="1" x14ac:dyDescent="0.2">
      <c r="A18" s="164"/>
      <c r="B18" s="165" t="s">
        <v>446</v>
      </c>
      <c r="C18" s="166" t="s">
        <v>22</v>
      </c>
      <c r="D18" s="167">
        <f>ROUND(3.6*1.8,2)</f>
        <v>6.48</v>
      </c>
      <c r="F18" s="90">
        <f>ROUND(3.6*1.8,2)</f>
        <v>6.48</v>
      </c>
    </row>
    <row r="19" spans="1:8" ht="24" customHeight="1" x14ac:dyDescent="0.2">
      <c r="A19" s="160"/>
      <c r="B19" s="161" t="s">
        <v>23</v>
      </c>
      <c r="C19" s="162" t="s">
        <v>24</v>
      </c>
      <c r="D19" s="163">
        <v>1</v>
      </c>
      <c r="F19" s="89">
        <f>F17</f>
        <v>1</v>
      </c>
    </row>
    <row r="20" spans="1:8" ht="24" customHeight="1" x14ac:dyDescent="0.2">
      <c r="A20" s="160"/>
      <c r="B20" s="161" t="s">
        <v>26</v>
      </c>
      <c r="C20" s="162" t="s">
        <v>27</v>
      </c>
      <c r="D20" s="163">
        <f>D17</f>
        <v>36</v>
      </c>
      <c r="F20" s="85">
        <f>F19</f>
        <v>1</v>
      </c>
    </row>
    <row r="21" spans="1:8" ht="24" customHeight="1" x14ac:dyDescent="0.2">
      <c r="A21" s="169"/>
      <c r="B21" s="170" t="s">
        <v>38</v>
      </c>
      <c r="C21" s="170"/>
      <c r="D21" s="174"/>
      <c r="F21" s="91"/>
    </row>
    <row r="22" spans="1:8" ht="24" customHeight="1" x14ac:dyDescent="0.2">
      <c r="A22" s="160"/>
      <c r="B22" s="161" t="s">
        <v>42</v>
      </c>
      <c r="C22" s="162" t="s">
        <v>22</v>
      </c>
      <c r="D22" s="163">
        <f>TRUNC(D24*D23,2)</f>
        <v>252000</v>
      </c>
      <c r="F22" s="85">
        <f>TRUNC(F24*F23,2)</f>
        <v>7000</v>
      </c>
    </row>
    <row r="23" spans="1:8" s="3" customFormat="1" ht="24" customHeight="1" x14ac:dyDescent="0.2">
      <c r="A23" s="164"/>
      <c r="B23" s="165" t="s">
        <v>168</v>
      </c>
      <c r="C23" s="166" t="s">
        <v>520</v>
      </c>
      <c r="D23" s="167">
        <f>D20</f>
        <v>36</v>
      </c>
      <c r="F23" s="86">
        <f>F9</f>
        <v>1</v>
      </c>
      <c r="G23" s="92"/>
    </row>
    <row r="24" spans="1:8" ht="24" customHeight="1" x14ac:dyDescent="0.2">
      <c r="A24" s="164"/>
      <c r="B24" s="165" t="s">
        <v>447</v>
      </c>
      <c r="C24" s="166" t="s">
        <v>22</v>
      </c>
      <c r="D24" s="167">
        <f>7*1000</f>
        <v>7000</v>
      </c>
      <c r="F24" s="86">
        <f>7*1000</f>
        <v>7000</v>
      </c>
    </row>
    <row r="25" spans="1:8" ht="24" customHeight="1" x14ac:dyDescent="0.2">
      <c r="A25" s="160"/>
      <c r="B25" s="161" t="s">
        <v>767</v>
      </c>
      <c r="C25" s="162" t="s">
        <v>47</v>
      </c>
      <c r="D25" s="163">
        <f>TRUNC(D28*D27*D26,2)</f>
        <v>75600</v>
      </c>
      <c r="F25" s="85">
        <f>TRUNC(SUM(F28:F28)*F26,2)</f>
        <v>1400</v>
      </c>
      <c r="G25" s="92">
        <f>7000*0.4</f>
        <v>2800</v>
      </c>
      <c r="H25" s="92">
        <f>G25*D26</f>
        <v>100800</v>
      </c>
    </row>
    <row r="26" spans="1:8" s="3" customFormat="1" ht="24" customHeight="1" x14ac:dyDescent="0.2">
      <c r="A26" s="164"/>
      <c r="B26" s="165" t="s">
        <v>168</v>
      </c>
      <c r="C26" s="166" t="s">
        <v>520</v>
      </c>
      <c r="D26" s="167">
        <f>D23</f>
        <v>36</v>
      </c>
      <c r="F26" s="86">
        <f>F23</f>
        <v>1</v>
      </c>
      <c r="G26" s="92"/>
    </row>
    <row r="27" spans="1:8" s="141" customFormat="1" ht="24" customHeight="1" x14ac:dyDescent="0.2">
      <c r="A27" s="164"/>
      <c r="B27" s="165" t="s">
        <v>770</v>
      </c>
      <c r="C27" s="166" t="s">
        <v>33</v>
      </c>
      <c r="D27" s="167">
        <v>0.3</v>
      </c>
      <c r="F27" s="86"/>
      <c r="G27" s="92"/>
    </row>
    <row r="28" spans="1:8" s="2" customFormat="1" ht="24" customHeight="1" x14ac:dyDescent="0.2">
      <c r="A28" s="164"/>
      <c r="B28" s="165" t="s">
        <v>769</v>
      </c>
      <c r="C28" s="166" t="s">
        <v>84</v>
      </c>
      <c r="D28" s="167">
        <f>D7*7</f>
        <v>7000</v>
      </c>
      <c r="F28" s="86">
        <f>7000*0.2</f>
        <v>1400</v>
      </c>
      <c r="G28" s="93"/>
    </row>
    <row r="29" spans="1:8" ht="24" customHeight="1" x14ac:dyDescent="0.2">
      <c r="A29" s="160"/>
      <c r="B29" s="161" t="s">
        <v>46</v>
      </c>
      <c r="C29" s="162" t="s">
        <v>47</v>
      </c>
      <c r="D29" s="163">
        <f>D25</f>
        <v>75600</v>
      </c>
      <c r="F29" s="85">
        <f>F25</f>
        <v>1400</v>
      </c>
    </row>
    <row r="30" spans="1:8" ht="24" customHeight="1" x14ac:dyDescent="0.2">
      <c r="A30" s="160"/>
      <c r="B30" s="161" t="s">
        <v>536</v>
      </c>
      <c r="C30" s="162" t="s">
        <v>50</v>
      </c>
      <c r="D30" s="163">
        <f>TRUNC(D32*D33,2)*D31</f>
        <v>1111320</v>
      </c>
      <c r="F30" s="85">
        <f>TRUNC(F32*F33,2)*F31</f>
        <v>20580</v>
      </c>
    </row>
    <row r="31" spans="1:8" s="3" customFormat="1" ht="24" customHeight="1" x14ac:dyDescent="0.2">
      <c r="A31" s="164"/>
      <c r="B31" s="165" t="s">
        <v>168</v>
      </c>
      <c r="C31" s="166" t="s">
        <v>520</v>
      </c>
      <c r="D31" s="167">
        <f>D26</f>
        <v>36</v>
      </c>
      <c r="F31" s="86">
        <f>F26</f>
        <v>1</v>
      </c>
      <c r="G31" s="92"/>
    </row>
    <row r="32" spans="1:8" ht="24" customHeight="1" x14ac:dyDescent="0.2">
      <c r="A32" s="164"/>
      <c r="B32" s="165" t="s">
        <v>773</v>
      </c>
      <c r="C32" s="166" t="s">
        <v>212</v>
      </c>
      <c r="D32" s="167">
        <f>SUM(D28*D27)*1.5</f>
        <v>3150</v>
      </c>
      <c r="F32" s="86">
        <f>SUM(F28:F28)*1.5</f>
        <v>2100</v>
      </c>
    </row>
    <row r="33" spans="1:7" ht="24" customHeight="1" x14ac:dyDescent="0.2">
      <c r="A33" s="164"/>
      <c r="B33" s="165" t="s">
        <v>772</v>
      </c>
      <c r="C33" s="166" t="s">
        <v>445</v>
      </c>
      <c r="D33" s="167">
        <f>10-0.2</f>
        <v>9.8000000000000007</v>
      </c>
      <c r="F33" s="86">
        <f>D33</f>
        <v>9.8000000000000007</v>
      </c>
    </row>
    <row r="34" spans="1:7" s="128" customFormat="1" ht="24" customHeight="1" x14ac:dyDescent="0.2">
      <c r="A34" s="160"/>
      <c r="B34" s="161" t="s">
        <v>255</v>
      </c>
      <c r="C34" s="162" t="s">
        <v>50</v>
      </c>
      <c r="D34" s="163">
        <f>TRUNC(D36*D37,2)*D35</f>
        <v>1134000</v>
      </c>
      <c r="F34" s="85">
        <f>TRUNC(F36*F37,2)*F35</f>
        <v>31647</v>
      </c>
      <c r="G34" s="92"/>
    </row>
    <row r="35" spans="1:7" s="128" customFormat="1" ht="24" customHeight="1" x14ac:dyDescent="0.2">
      <c r="A35" s="164"/>
      <c r="B35" s="165" t="s">
        <v>168</v>
      </c>
      <c r="C35" s="166" t="s">
        <v>520</v>
      </c>
      <c r="D35" s="167">
        <f>D31</f>
        <v>36</v>
      </c>
      <c r="F35" s="86">
        <f>F31</f>
        <v>1</v>
      </c>
      <c r="G35" s="92"/>
    </row>
    <row r="36" spans="1:7" s="128" customFormat="1" ht="24" customHeight="1" x14ac:dyDescent="0.2">
      <c r="A36" s="164"/>
      <c r="B36" s="165" t="s">
        <v>773</v>
      </c>
      <c r="C36" s="166" t="s">
        <v>212</v>
      </c>
      <c r="D36" s="167">
        <f>D32</f>
        <v>3150</v>
      </c>
      <c r="F36" s="86">
        <f>SUM(F32:F33)*1.5</f>
        <v>3164.7000000000003</v>
      </c>
      <c r="G36" s="92"/>
    </row>
    <row r="37" spans="1:7" s="128" customFormat="1" ht="24" customHeight="1" x14ac:dyDescent="0.2">
      <c r="A37" s="164"/>
      <c r="B37" s="165" t="s">
        <v>771</v>
      </c>
      <c r="C37" s="166" t="s">
        <v>445</v>
      </c>
      <c r="D37" s="167">
        <v>10</v>
      </c>
      <c r="F37" s="86">
        <v>10</v>
      </c>
      <c r="G37" s="92"/>
    </row>
    <row r="38" spans="1:7" ht="24" customHeight="1" x14ac:dyDescent="0.2">
      <c r="A38" s="169"/>
      <c r="B38" s="170" t="s">
        <v>52</v>
      </c>
      <c r="C38" s="170"/>
      <c r="D38" s="174"/>
      <c r="F38" s="91"/>
    </row>
    <row r="39" spans="1:7" ht="24" customHeight="1" x14ac:dyDescent="0.2">
      <c r="A39" s="160"/>
      <c r="B39" s="161" t="s">
        <v>55</v>
      </c>
      <c r="C39" s="162" t="s">
        <v>22</v>
      </c>
      <c r="D39" s="163">
        <f>TRUNC(D41*D40,2)</f>
        <v>252000</v>
      </c>
      <c r="F39" s="85">
        <f>TRUNC(F41*F40,2)</f>
        <v>7000</v>
      </c>
    </row>
    <row r="40" spans="1:7" s="3" customFormat="1" ht="24" customHeight="1" x14ac:dyDescent="0.2">
      <c r="A40" s="164"/>
      <c r="B40" s="165" t="s">
        <v>168</v>
      </c>
      <c r="C40" s="166" t="s">
        <v>520</v>
      </c>
      <c r="D40" s="167">
        <f>D31</f>
        <v>36</v>
      </c>
      <c r="F40" s="86">
        <f>F31</f>
        <v>1</v>
      </c>
      <c r="G40" s="92"/>
    </row>
    <row r="41" spans="1:7" ht="24" customHeight="1" x14ac:dyDescent="0.2">
      <c r="A41" s="164"/>
      <c r="B41" s="165" t="s">
        <v>447</v>
      </c>
      <c r="C41" s="166" t="s">
        <v>22</v>
      </c>
      <c r="D41" s="167">
        <f>1000*7</f>
        <v>7000</v>
      </c>
      <c r="F41" s="86">
        <f>1000*7</f>
        <v>7000</v>
      </c>
    </row>
    <row r="42" spans="1:7" ht="24" customHeight="1" x14ac:dyDescent="0.2">
      <c r="A42" s="160"/>
      <c r="B42" s="161" t="s">
        <v>58</v>
      </c>
      <c r="C42" s="162" t="s">
        <v>47</v>
      </c>
      <c r="D42" s="163">
        <f>TRUNC(D44*D45,2)*D43</f>
        <v>20160</v>
      </c>
      <c r="F42" s="85">
        <f>TRUNC(F44*F45,2)*F43</f>
        <v>560</v>
      </c>
    </row>
    <row r="43" spans="1:7" s="3" customFormat="1" ht="24" customHeight="1" x14ac:dyDescent="0.2">
      <c r="A43" s="164"/>
      <c r="B43" s="165" t="s">
        <v>168</v>
      </c>
      <c r="C43" s="166" t="s">
        <v>520</v>
      </c>
      <c r="D43" s="167">
        <f>D40</f>
        <v>36</v>
      </c>
      <c r="F43" s="86">
        <f>F40</f>
        <v>1</v>
      </c>
      <c r="G43" s="92"/>
    </row>
    <row r="44" spans="1:7" ht="24" customHeight="1" x14ac:dyDescent="0.2">
      <c r="A44" s="164"/>
      <c r="B44" s="165" t="s">
        <v>448</v>
      </c>
      <c r="C44" s="166" t="s">
        <v>462</v>
      </c>
      <c r="D44" s="167">
        <v>0.4</v>
      </c>
      <c r="F44" s="86">
        <v>0.4</v>
      </c>
    </row>
    <row r="45" spans="1:7" ht="24" customHeight="1" x14ac:dyDescent="0.2">
      <c r="A45" s="164"/>
      <c r="B45" s="165" t="s">
        <v>452</v>
      </c>
      <c r="C45" s="166" t="s">
        <v>47</v>
      </c>
      <c r="D45" s="167">
        <f>7000*0.2</f>
        <v>1400</v>
      </c>
      <c r="F45" s="86">
        <f>7000*0.2</f>
        <v>1400</v>
      </c>
    </row>
    <row r="46" spans="1:7" ht="24" customHeight="1" x14ac:dyDescent="0.2">
      <c r="A46" s="160"/>
      <c r="B46" s="161" t="s">
        <v>61</v>
      </c>
      <c r="C46" s="162" t="s">
        <v>47</v>
      </c>
      <c r="D46" s="163">
        <f>TRUNC(D48*D47,2)</f>
        <v>50400</v>
      </c>
      <c r="F46" s="85">
        <f>TRUNC(F48*F47,2)</f>
        <v>1400</v>
      </c>
    </row>
    <row r="47" spans="1:7" s="3" customFormat="1" ht="24" customHeight="1" x14ac:dyDescent="0.2">
      <c r="A47" s="164"/>
      <c r="B47" s="165" t="s">
        <v>168</v>
      </c>
      <c r="C47" s="166" t="s">
        <v>520</v>
      </c>
      <c r="D47" s="167">
        <f>D43</f>
        <v>36</v>
      </c>
      <c r="F47" s="86">
        <f>F43</f>
        <v>1</v>
      </c>
      <c r="G47" s="92"/>
    </row>
    <row r="48" spans="1:7" ht="24" customHeight="1" x14ac:dyDescent="0.2">
      <c r="A48" s="164"/>
      <c r="B48" s="165" t="s">
        <v>452</v>
      </c>
      <c r="C48" s="166" t="s">
        <v>47</v>
      </c>
      <c r="D48" s="167">
        <f>7000*0.2</f>
        <v>1400</v>
      </c>
      <c r="F48" s="86">
        <f>7000*0.2</f>
        <v>1400</v>
      </c>
    </row>
    <row r="49" spans="1:11" s="128" customFormat="1" ht="24" customHeight="1" x14ac:dyDescent="0.2">
      <c r="A49" s="160"/>
      <c r="B49" s="161" t="s">
        <v>62</v>
      </c>
      <c r="C49" s="162" t="s">
        <v>50</v>
      </c>
      <c r="D49" s="163">
        <f>TRUNC(D51*D52,2)*D50</f>
        <v>1455300</v>
      </c>
      <c r="F49" s="85">
        <f>TRUNC(F51*F52,2)*F50</f>
        <v>40425</v>
      </c>
      <c r="G49" s="92"/>
    </row>
    <row r="50" spans="1:11" s="128" customFormat="1" ht="24" customHeight="1" x14ac:dyDescent="0.2">
      <c r="A50" s="164"/>
      <c r="B50" s="165" t="s">
        <v>168</v>
      </c>
      <c r="C50" s="166" t="s">
        <v>520</v>
      </c>
      <c r="D50" s="167">
        <f>D43</f>
        <v>36</v>
      </c>
      <c r="F50" s="86">
        <f>F43</f>
        <v>1</v>
      </c>
      <c r="G50" s="92"/>
    </row>
    <row r="51" spans="1:11" s="2" customFormat="1" ht="24" customHeight="1" x14ac:dyDescent="0.2">
      <c r="A51" s="164"/>
      <c r="B51" s="165" t="s">
        <v>771</v>
      </c>
      <c r="C51" s="166" t="s">
        <v>445</v>
      </c>
      <c r="D51" s="172">
        <v>10</v>
      </c>
      <c r="F51" s="87">
        <v>10</v>
      </c>
      <c r="G51" s="93"/>
    </row>
    <row r="52" spans="1:11" s="2" customFormat="1" ht="24" customHeight="1" x14ac:dyDescent="0.2">
      <c r="A52" s="164"/>
      <c r="B52" s="165" t="s">
        <v>521</v>
      </c>
      <c r="C52" s="166" t="s">
        <v>212</v>
      </c>
      <c r="D52" s="172">
        <f>((D44*D45)+D48)*2.0625</f>
        <v>4042.5</v>
      </c>
      <c r="F52" s="87">
        <f>((F44*F45)+F48)*2.0625</f>
        <v>4042.5</v>
      </c>
      <c r="G52" s="93"/>
    </row>
    <row r="53" spans="1:11" ht="24" customHeight="1" x14ac:dyDescent="0.2">
      <c r="A53" s="160"/>
      <c r="B53" s="161" t="s">
        <v>535</v>
      </c>
      <c r="C53" s="162" t="s">
        <v>50</v>
      </c>
      <c r="D53" s="163">
        <f>TRUNC(D55*D56,2)*D54</f>
        <v>1455300</v>
      </c>
      <c r="F53" s="85">
        <f>TRUNC(F55*F56,2)*F54</f>
        <v>40425</v>
      </c>
    </row>
    <row r="54" spans="1:11" s="3" customFormat="1" ht="24" customHeight="1" x14ac:dyDescent="0.2">
      <c r="A54" s="164"/>
      <c r="B54" s="165" t="s">
        <v>168</v>
      </c>
      <c r="C54" s="166" t="s">
        <v>520</v>
      </c>
      <c r="D54" s="167">
        <f>D47</f>
        <v>36</v>
      </c>
      <c r="F54" s="86">
        <f>F47</f>
        <v>1</v>
      </c>
      <c r="G54" s="92"/>
    </row>
    <row r="55" spans="1:11" s="2" customFormat="1" ht="24" customHeight="1" x14ac:dyDescent="0.2">
      <c r="A55" s="164"/>
      <c r="B55" s="165" t="s">
        <v>771</v>
      </c>
      <c r="C55" s="166" t="s">
        <v>445</v>
      </c>
      <c r="D55" s="172">
        <v>10</v>
      </c>
      <c r="F55" s="87">
        <v>10</v>
      </c>
      <c r="G55" s="93"/>
    </row>
    <row r="56" spans="1:11" s="2" customFormat="1" ht="24" customHeight="1" x14ac:dyDescent="0.2">
      <c r="A56" s="164"/>
      <c r="B56" s="165" t="s">
        <v>521</v>
      </c>
      <c r="C56" s="166" t="s">
        <v>212</v>
      </c>
      <c r="D56" s="172">
        <f>((D45*D44)+D48)*2.0625</f>
        <v>4042.5</v>
      </c>
      <c r="F56" s="87">
        <f>((F45*F44)+F48)*2.0625</f>
        <v>4042.5</v>
      </c>
      <c r="G56" s="93"/>
    </row>
    <row r="57" spans="1:11" ht="36" customHeight="1" x14ac:dyDescent="0.2">
      <c r="A57" s="160"/>
      <c r="B57" s="161" t="s">
        <v>64</v>
      </c>
      <c r="C57" s="162" t="s">
        <v>22</v>
      </c>
      <c r="D57" s="163">
        <f>TRUNC(D59*D58,2)</f>
        <v>234000</v>
      </c>
      <c r="F57" s="85">
        <f>TRUNC(F59*F58,2)</f>
        <v>6500</v>
      </c>
    </row>
    <row r="58" spans="1:11" s="3" customFormat="1" ht="24" customHeight="1" x14ac:dyDescent="0.2">
      <c r="A58" s="164"/>
      <c r="B58" s="165" t="s">
        <v>168</v>
      </c>
      <c r="C58" s="166" t="s">
        <v>520</v>
      </c>
      <c r="D58" s="167">
        <f>D54</f>
        <v>36</v>
      </c>
      <c r="F58" s="86">
        <f>F54</f>
        <v>1</v>
      </c>
      <c r="G58" s="92"/>
    </row>
    <row r="59" spans="1:11" ht="25.5" x14ac:dyDescent="0.2">
      <c r="A59" s="164"/>
      <c r="B59" s="165" t="s">
        <v>728</v>
      </c>
      <c r="C59" s="166" t="s">
        <v>22</v>
      </c>
      <c r="D59" s="167">
        <f>6.5*1000</f>
        <v>6500</v>
      </c>
      <c r="F59" s="86">
        <f>D59</f>
        <v>6500</v>
      </c>
    </row>
    <row r="60" spans="1:11" ht="24" customHeight="1" x14ac:dyDescent="0.2">
      <c r="A60" s="160"/>
      <c r="B60" s="161" t="s">
        <v>67</v>
      </c>
      <c r="C60" s="162" t="s">
        <v>50</v>
      </c>
      <c r="D60" s="163">
        <f>TRUNC(((D63*D62)/1000)*D64,2)*D65*D61</f>
        <v>395928</v>
      </c>
      <c r="F60" s="85">
        <f>(TRUNC(F62*F63*F64*F65,2)/1000)*F61</f>
        <v>10998</v>
      </c>
    </row>
    <row r="61" spans="1:11" s="3" customFormat="1" ht="24" customHeight="1" x14ac:dyDescent="0.2">
      <c r="A61" s="164"/>
      <c r="B61" s="165" t="s">
        <v>168</v>
      </c>
      <c r="C61" s="166" t="s">
        <v>520</v>
      </c>
      <c r="D61" s="167">
        <f>D58</f>
        <v>36</v>
      </c>
      <c r="F61" s="86">
        <f>F58</f>
        <v>1</v>
      </c>
      <c r="G61" s="92"/>
    </row>
    <row r="62" spans="1:11" ht="24" customHeight="1" x14ac:dyDescent="0.2">
      <c r="A62" s="164"/>
      <c r="B62" s="165" t="s">
        <v>449</v>
      </c>
      <c r="C62" s="166" t="s">
        <v>518</v>
      </c>
      <c r="D62" s="167">
        <v>9.4</v>
      </c>
      <c r="F62" s="86">
        <v>9.4</v>
      </c>
      <c r="J62" s="94"/>
    </row>
    <row r="63" spans="1:11" ht="24" customHeight="1" x14ac:dyDescent="0.2">
      <c r="A63" s="164"/>
      <c r="B63" s="165" t="s">
        <v>450</v>
      </c>
      <c r="C63" s="166" t="s">
        <v>519</v>
      </c>
      <c r="D63" s="167">
        <v>18</v>
      </c>
      <c r="F63" s="86">
        <v>18</v>
      </c>
      <c r="H63" s="94"/>
      <c r="J63" s="94"/>
      <c r="K63" s="94"/>
    </row>
    <row r="64" spans="1:11" ht="24" customHeight="1" x14ac:dyDescent="0.2">
      <c r="A64" s="164"/>
      <c r="B64" s="165" t="s">
        <v>729</v>
      </c>
      <c r="C64" s="166" t="s">
        <v>22</v>
      </c>
      <c r="D64" s="167">
        <f>D59</f>
        <v>6500</v>
      </c>
      <c r="F64" s="86">
        <f>D64</f>
        <v>6500</v>
      </c>
      <c r="H64" s="94"/>
    </row>
    <row r="65" spans="1:13" ht="24" customHeight="1" x14ac:dyDescent="0.2">
      <c r="A65" s="164"/>
      <c r="B65" s="165" t="s">
        <v>771</v>
      </c>
      <c r="C65" s="166" t="s">
        <v>445</v>
      </c>
      <c r="D65" s="167">
        <v>10</v>
      </c>
      <c r="F65" s="86">
        <v>10</v>
      </c>
    </row>
    <row r="66" spans="1:13" s="128" customFormat="1" ht="24" customHeight="1" x14ac:dyDescent="0.2">
      <c r="A66" s="160"/>
      <c r="B66" s="161" t="s">
        <v>537</v>
      </c>
      <c r="C66" s="162" t="s">
        <v>50</v>
      </c>
      <c r="D66" s="163">
        <f>(TRUNC(D68*D69*D70*D71,2)/1000)*D67</f>
        <v>395928</v>
      </c>
      <c r="F66" s="85">
        <f>(TRUNC(F68*F69*F70*F71,2)/1000)*F67</f>
        <v>10998</v>
      </c>
      <c r="G66" s="92"/>
      <c r="H66" s="94"/>
    </row>
    <row r="67" spans="1:13" s="128" customFormat="1" ht="24" customHeight="1" x14ac:dyDescent="0.2">
      <c r="A67" s="164"/>
      <c r="B67" s="165" t="s">
        <v>168</v>
      </c>
      <c r="C67" s="166" t="s">
        <v>520</v>
      </c>
      <c r="D67" s="167">
        <f>D61</f>
        <v>36</v>
      </c>
      <c r="F67" s="86">
        <f>F61</f>
        <v>1</v>
      </c>
      <c r="G67" s="92"/>
    </row>
    <row r="68" spans="1:13" s="128" customFormat="1" ht="24" customHeight="1" x14ac:dyDescent="0.2">
      <c r="A68" s="164"/>
      <c r="B68" s="165" t="s">
        <v>449</v>
      </c>
      <c r="C68" s="166" t="s">
        <v>518</v>
      </c>
      <c r="D68" s="167">
        <v>9.4</v>
      </c>
      <c r="F68" s="86">
        <v>9.4</v>
      </c>
      <c r="G68" s="92"/>
      <c r="J68" s="94"/>
    </row>
    <row r="69" spans="1:13" s="128" customFormat="1" ht="24" customHeight="1" x14ac:dyDescent="0.2">
      <c r="A69" s="164"/>
      <c r="B69" s="165" t="s">
        <v>450</v>
      </c>
      <c r="C69" s="166" t="s">
        <v>519</v>
      </c>
      <c r="D69" s="167">
        <v>18</v>
      </c>
      <c r="F69" s="86">
        <v>18</v>
      </c>
      <c r="G69" s="92"/>
      <c r="H69" s="94"/>
      <c r="J69" s="94"/>
      <c r="K69" s="94"/>
    </row>
    <row r="70" spans="1:13" s="128" customFormat="1" ht="24" customHeight="1" x14ac:dyDescent="0.2">
      <c r="A70" s="164"/>
      <c r="B70" s="165" t="s">
        <v>729</v>
      </c>
      <c r="C70" s="166" t="s">
        <v>22</v>
      </c>
      <c r="D70" s="167">
        <f>D64</f>
        <v>6500</v>
      </c>
      <c r="F70" s="86">
        <f>D70</f>
        <v>6500</v>
      </c>
      <c r="G70" s="92"/>
      <c r="H70" s="94"/>
    </row>
    <row r="71" spans="1:13" s="128" customFormat="1" ht="24" customHeight="1" x14ac:dyDescent="0.2">
      <c r="A71" s="164"/>
      <c r="B71" s="165" t="s">
        <v>771</v>
      </c>
      <c r="C71" s="166" t="s">
        <v>445</v>
      </c>
      <c r="D71" s="167">
        <v>10</v>
      </c>
      <c r="F71" s="86">
        <v>10</v>
      </c>
      <c r="G71" s="92"/>
      <c r="H71" s="94"/>
    </row>
    <row r="72" spans="1:13" ht="24" customHeight="1" x14ac:dyDescent="0.2">
      <c r="A72" s="169"/>
      <c r="B72" s="170" t="s">
        <v>69</v>
      </c>
      <c r="C72" s="170"/>
      <c r="D72" s="174"/>
      <c r="F72" s="91"/>
    </row>
    <row r="73" spans="1:13" x14ac:dyDescent="0.2">
      <c r="A73" s="160"/>
      <c r="B73" s="161" t="s">
        <v>544</v>
      </c>
      <c r="C73" s="168" t="s">
        <v>33</v>
      </c>
      <c r="D73" s="163">
        <f>TRUNC(D75*D74,2)</f>
        <v>72000</v>
      </c>
      <c r="F73" s="85">
        <f>TRUNC(F75*F74,2)</f>
        <v>2000</v>
      </c>
    </row>
    <row r="74" spans="1:13" s="3" customFormat="1" ht="24" customHeight="1" x14ac:dyDescent="0.2">
      <c r="A74" s="164"/>
      <c r="B74" s="165" t="s">
        <v>168</v>
      </c>
      <c r="C74" s="166" t="s">
        <v>520</v>
      </c>
      <c r="D74" s="167">
        <f>D61</f>
        <v>36</v>
      </c>
      <c r="F74" s="86">
        <f>F61</f>
        <v>1</v>
      </c>
      <c r="G74" s="92"/>
    </row>
    <row r="75" spans="1:13" ht="21" customHeight="1" x14ac:dyDescent="0.2">
      <c r="A75" s="164"/>
      <c r="B75" s="175" t="s">
        <v>541</v>
      </c>
      <c r="C75" s="166" t="s">
        <v>33</v>
      </c>
      <c r="D75" s="167">
        <f>1000*2</f>
        <v>2000</v>
      </c>
      <c r="F75" s="86">
        <f>1000*2</f>
        <v>2000</v>
      </c>
    </row>
    <row r="76" spans="1:13" ht="24" customHeight="1" x14ac:dyDescent="0.2">
      <c r="A76" s="169"/>
      <c r="B76" s="170" t="str">
        <f>'Orçamento Sintético'!D31</f>
        <v>SINALIZAÇÃO HORIZONTAL E VERTICAL</v>
      </c>
      <c r="C76" s="170"/>
      <c r="D76" s="174"/>
      <c r="F76" s="91"/>
    </row>
    <row r="77" spans="1:13" s="4" customFormat="1" ht="30" customHeight="1" x14ac:dyDescent="0.2">
      <c r="A77" s="145"/>
      <c r="B77" s="146" t="str">
        <f>'Orçamento Sintético'!D32</f>
        <v>Placa de regulamentação em aço D = 0,60 m - película retrorrefletiva tipo I + SI - fornecimento e implantação</v>
      </c>
      <c r="C77" s="147" t="s">
        <v>8</v>
      </c>
      <c r="D77" s="148">
        <f>TRUNC(D79*D78,2)</f>
        <v>72</v>
      </c>
      <c r="F77" s="148">
        <f>TRUNC(F79*F78,2)</f>
        <v>2</v>
      </c>
      <c r="I77" s="149"/>
      <c r="J77" s="149"/>
      <c r="K77" s="149"/>
      <c r="M77" s="150">
        <f t="shared" ref="M77:M87" si="0">K77*$N$2</f>
        <v>0</v>
      </c>
    </row>
    <row r="78" spans="1:13" s="4" customFormat="1" ht="30" customHeight="1" x14ac:dyDescent="0.2">
      <c r="A78" s="151"/>
      <c r="B78" s="152" t="s">
        <v>761</v>
      </c>
      <c r="C78" s="153" t="s">
        <v>520</v>
      </c>
      <c r="D78" s="154">
        <f>D74</f>
        <v>36</v>
      </c>
      <c r="F78" s="154">
        <f>F74</f>
        <v>1</v>
      </c>
      <c r="I78" s="149"/>
      <c r="J78" s="149"/>
      <c r="K78" s="149"/>
      <c r="M78" s="150">
        <f t="shared" si="0"/>
        <v>0</v>
      </c>
    </row>
    <row r="79" spans="1:13" s="4" customFormat="1" ht="30" customHeight="1" x14ac:dyDescent="0.2">
      <c r="A79" s="151"/>
      <c r="B79" s="152" t="s">
        <v>762</v>
      </c>
      <c r="C79" s="153" t="s">
        <v>27</v>
      </c>
      <c r="D79" s="155">
        <v>2</v>
      </c>
      <c r="F79" s="155">
        <v>2</v>
      </c>
      <c r="I79" s="149"/>
      <c r="J79" s="149"/>
      <c r="K79" s="149"/>
      <c r="M79" s="150">
        <f t="shared" si="0"/>
        <v>0</v>
      </c>
    </row>
    <row r="80" spans="1:13" s="4" customFormat="1" ht="30" customHeight="1" x14ac:dyDescent="0.2">
      <c r="A80" s="145"/>
      <c r="B80" s="146" t="str">
        <f>'Orçamento Sintético'!D33</f>
        <v>Suporte metálico galvanizado para placa de advertência ou regulamentação - lado ou diâmetro de 0,60 m - fornecimento eimplantação</v>
      </c>
      <c r="C80" s="147" t="s">
        <v>8</v>
      </c>
      <c r="D80" s="148">
        <f>TRUNC(D82*D81,2)</f>
        <v>72</v>
      </c>
      <c r="F80" s="148">
        <f>TRUNC(F82*F81,2)</f>
        <v>2</v>
      </c>
      <c r="I80" s="149"/>
      <c r="J80" s="149"/>
      <c r="K80" s="149"/>
      <c r="M80" s="150">
        <f t="shared" si="0"/>
        <v>0</v>
      </c>
    </row>
    <row r="81" spans="1:13" s="4" customFormat="1" ht="30" customHeight="1" x14ac:dyDescent="0.2">
      <c r="A81" s="151"/>
      <c r="B81" s="152" t="s">
        <v>761</v>
      </c>
      <c r="C81" s="153" t="s">
        <v>520</v>
      </c>
      <c r="D81" s="154">
        <f>D78</f>
        <v>36</v>
      </c>
      <c r="F81" s="154">
        <f>F78</f>
        <v>1</v>
      </c>
      <c r="I81" s="149"/>
      <c r="J81" s="149"/>
      <c r="K81" s="149"/>
      <c r="M81" s="150">
        <f t="shared" si="0"/>
        <v>0</v>
      </c>
    </row>
    <row r="82" spans="1:13" s="4" customFormat="1" ht="30" customHeight="1" x14ac:dyDescent="0.2">
      <c r="A82" s="151"/>
      <c r="B82" s="152" t="s">
        <v>762</v>
      </c>
      <c r="C82" s="153" t="s">
        <v>27</v>
      </c>
      <c r="D82" s="155">
        <v>2</v>
      </c>
      <c r="F82" s="155">
        <v>2</v>
      </c>
      <c r="I82" s="149"/>
      <c r="J82" s="149"/>
      <c r="K82" s="149"/>
      <c r="M82" s="150">
        <f t="shared" si="0"/>
        <v>0</v>
      </c>
    </row>
    <row r="83" spans="1:13" s="4" customFormat="1" ht="30" customHeight="1" x14ac:dyDescent="0.2">
      <c r="A83" s="145"/>
      <c r="B83" s="146" t="str">
        <f>'Orçamento Sintético'!D34</f>
        <v>Pintura de faixa com tinta acrílica - espessura de 0,4 mm</v>
      </c>
      <c r="C83" s="147" t="s">
        <v>763</v>
      </c>
      <c r="D83" s="148">
        <f>TRUNC(D85*D86*D87*D84,2)</f>
        <v>10800</v>
      </c>
      <c r="F83" s="148">
        <f>TRUNC(F85*F86*F87*F84,2)</f>
        <v>300</v>
      </c>
      <c r="I83" s="149"/>
      <c r="J83" s="149"/>
      <c r="K83" s="149"/>
      <c r="M83" s="150">
        <f t="shared" si="0"/>
        <v>0</v>
      </c>
    </row>
    <row r="84" spans="1:13" s="4" customFormat="1" ht="30" customHeight="1" x14ac:dyDescent="0.2">
      <c r="A84" s="151"/>
      <c r="B84" s="152" t="s">
        <v>761</v>
      </c>
      <c r="C84" s="153" t="s">
        <v>520</v>
      </c>
      <c r="D84" s="154">
        <f>D81</f>
        <v>36</v>
      </c>
      <c r="F84" s="154">
        <f>F81</f>
        <v>1</v>
      </c>
      <c r="I84" s="149"/>
      <c r="J84" s="149"/>
      <c r="K84" s="149"/>
      <c r="M84" s="150">
        <f t="shared" si="0"/>
        <v>0</v>
      </c>
    </row>
    <row r="85" spans="1:13" s="4" customFormat="1" ht="30" customHeight="1" x14ac:dyDescent="0.2">
      <c r="A85" s="151"/>
      <c r="B85" s="152" t="s">
        <v>764</v>
      </c>
      <c r="C85" s="153" t="s">
        <v>33</v>
      </c>
      <c r="D85" s="154">
        <v>0.1</v>
      </c>
      <c r="F85" s="154">
        <v>0.1</v>
      </c>
      <c r="G85" s="150"/>
      <c r="I85" s="149"/>
      <c r="J85" s="149"/>
      <c r="K85" s="149"/>
      <c r="M85" s="150"/>
    </row>
    <row r="86" spans="1:13" s="4" customFormat="1" ht="30" customHeight="1" x14ac:dyDescent="0.2">
      <c r="A86" s="151"/>
      <c r="B86" s="152" t="s">
        <v>765</v>
      </c>
      <c r="C86" s="153" t="s">
        <v>33</v>
      </c>
      <c r="D86" s="154">
        <f>D7</f>
        <v>1000</v>
      </c>
      <c r="F86" s="154">
        <f>F7</f>
        <v>1000</v>
      </c>
      <c r="I86" s="149"/>
      <c r="J86" s="149"/>
      <c r="K86" s="149"/>
      <c r="M86" s="150"/>
    </row>
    <row r="87" spans="1:13" s="4" customFormat="1" ht="30" customHeight="1" x14ac:dyDescent="0.2">
      <c r="A87" s="151"/>
      <c r="B87" s="152" t="s">
        <v>766</v>
      </c>
      <c r="C87" s="153" t="s">
        <v>24</v>
      </c>
      <c r="D87" s="155">
        <v>3</v>
      </c>
      <c r="F87" s="155">
        <v>3</v>
      </c>
      <c r="I87" s="149"/>
      <c r="J87" s="149"/>
      <c r="K87" s="149"/>
      <c r="M87" s="150">
        <f t="shared" si="0"/>
        <v>0</v>
      </c>
    </row>
    <row r="88" spans="1:13" x14ac:dyDescent="0.2">
      <c r="A88" s="169"/>
      <c r="B88" s="170" t="s">
        <v>77</v>
      </c>
      <c r="C88" s="170"/>
      <c r="D88" s="174"/>
      <c r="F88" s="91"/>
    </row>
    <row r="89" spans="1:13" ht="24" customHeight="1" x14ac:dyDescent="0.2">
      <c r="A89" s="160"/>
      <c r="B89" s="161" t="s">
        <v>80</v>
      </c>
      <c r="C89" s="162" t="s">
        <v>33</v>
      </c>
      <c r="D89" s="163">
        <f>'Orçamento Sintético'!F36</f>
        <v>3603.7914999999998</v>
      </c>
      <c r="F89" s="85">
        <f>'Orçamento Sintético'!H36</f>
        <v>19.73</v>
      </c>
    </row>
    <row r="90" spans="1:13" s="3" customFormat="1" ht="24" customHeight="1" x14ac:dyDescent="0.2">
      <c r="A90" s="164"/>
      <c r="B90" s="165" t="s">
        <v>168</v>
      </c>
      <c r="C90" s="166" t="s">
        <v>520</v>
      </c>
      <c r="D90" s="167">
        <f>D84</f>
        <v>36</v>
      </c>
      <c r="F90" s="86">
        <f>F84</f>
        <v>1</v>
      </c>
      <c r="G90" s="92"/>
    </row>
    <row r="91" spans="1:13" ht="24" customHeight="1" x14ac:dyDescent="0.2">
      <c r="A91" s="164"/>
      <c r="B91" s="165" t="s">
        <v>522</v>
      </c>
      <c r="C91" s="166" t="s">
        <v>33</v>
      </c>
      <c r="D91" s="167">
        <f>D89/D90</f>
        <v>100.10531944444443</v>
      </c>
      <c r="F91" s="86">
        <f>F89/F90</f>
        <v>19.73</v>
      </c>
      <c r="H91" s="104"/>
    </row>
    <row r="92" spans="1:13" ht="24" customHeight="1" x14ac:dyDescent="0.2">
      <c r="A92" s="160"/>
      <c r="B92" s="161" t="s">
        <v>83</v>
      </c>
      <c r="C92" s="162" t="s">
        <v>84</v>
      </c>
      <c r="D92" s="163">
        <f>TRUNC(D94*D95*D96,2)*D93</f>
        <v>135.35999999999999</v>
      </c>
      <c r="F92" s="85">
        <f>TRUNC(F94*F95*F96,2)*F93</f>
        <v>3.76</v>
      </c>
    </row>
    <row r="93" spans="1:13" s="3" customFormat="1" ht="24" customHeight="1" x14ac:dyDescent="0.2">
      <c r="A93" s="164"/>
      <c r="B93" s="165" t="s">
        <v>168</v>
      </c>
      <c r="C93" s="166" t="s">
        <v>520</v>
      </c>
      <c r="D93" s="167">
        <f>D90</f>
        <v>36</v>
      </c>
      <c r="F93" s="86">
        <f>F90</f>
        <v>1</v>
      </c>
      <c r="G93" s="92"/>
    </row>
    <row r="94" spans="1:13" ht="24" customHeight="1" x14ac:dyDescent="0.2">
      <c r="A94" s="164"/>
      <c r="B94" s="165" t="s">
        <v>451</v>
      </c>
      <c r="C94" s="166" t="s">
        <v>33</v>
      </c>
      <c r="D94" s="167">
        <f>TRUNC(2*PI()*0.3,2)</f>
        <v>1.88</v>
      </c>
      <c r="F94" s="86">
        <f>TRUNC(2*PI()*0.3,2)</f>
        <v>1.88</v>
      </c>
    </row>
    <row r="95" spans="1:13" ht="24" customHeight="1" x14ac:dyDescent="0.2">
      <c r="A95" s="164"/>
      <c r="B95" s="165" t="s">
        <v>538</v>
      </c>
      <c r="C95" s="166" t="s">
        <v>33</v>
      </c>
      <c r="D95" s="167">
        <v>0.2</v>
      </c>
      <c r="F95" s="86">
        <v>0.2</v>
      </c>
      <c r="H95" s="94"/>
    </row>
    <row r="96" spans="1:13" ht="24" customHeight="1" x14ac:dyDescent="0.2">
      <c r="A96" s="164"/>
      <c r="B96" s="165" t="s">
        <v>539</v>
      </c>
      <c r="C96" s="166" t="s">
        <v>24</v>
      </c>
      <c r="D96" s="167">
        <v>10</v>
      </c>
      <c r="E96" s="2"/>
      <c r="F96" s="86">
        <v>10</v>
      </c>
    </row>
    <row r="97" spans="1:8" ht="24" customHeight="1" x14ac:dyDescent="0.2">
      <c r="A97" s="160"/>
      <c r="B97" s="161" t="s">
        <v>86</v>
      </c>
      <c r="C97" s="162" t="s">
        <v>24</v>
      </c>
      <c r="D97" s="163">
        <f>TRUNC(D99*D98,2)</f>
        <v>360</v>
      </c>
      <c r="F97" s="85">
        <f>TRUNC(F99*F98,2)</f>
        <v>10</v>
      </c>
    </row>
    <row r="98" spans="1:8" s="3" customFormat="1" ht="24" customHeight="1" x14ac:dyDescent="0.2">
      <c r="A98" s="164"/>
      <c r="B98" s="165" t="s">
        <v>168</v>
      </c>
      <c r="C98" s="166" t="s">
        <v>520</v>
      </c>
      <c r="D98" s="167">
        <f>D93</f>
        <v>36</v>
      </c>
      <c r="F98" s="86">
        <f>F93</f>
        <v>1</v>
      </c>
      <c r="G98" s="92"/>
    </row>
    <row r="99" spans="1:8" ht="24" customHeight="1" x14ac:dyDescent="0.2">
      <c r="A99" s="164"/>
      <c r="B99" s="165" t="s">
        <v>540</v>
      </c>
      <c r="C99" s="166" t="s">
        <v>24</v>
      </c>
      <c r="D99" s="167">
        <v>10</v>
      </c>
      <c r="F99" s="86">
        <v>10</v>
      </c>
    </row>
    <row r="100" spans="1:8" ht="24" customHeight="1" x14ac:dyDescent="0.2">
      <c r="A100" s="169"/>
      <c r="B100" s="170" t="s">
        <v>87</v>
      </c>
      <c r="C100" s="170"/>
      <c r="D100" s="174"/>
      <c r="F100" s="91"/>
    </row>
    <row r="101" spans="1:8" ht="24" customHeight="1" x14ac:dyDescent="0.2">
      <c r="A101" s="160"/>
      <c r="B101" s="161" t="s">
        <v>89</v>
      </c>
      <c r="C101" s="162" t="s">
        <v>22</v>
      </c>
      <c r="D101" s="163">
        <f>TRUNC(D102*D103,2)</f>
        <v>252000</v>
      </c>
      <c r="F101" s="85">
        <f>TRUNC(F102*F103,2)</f>
        <v>7000</v>
      </c>
    </row>
    <row r="102" spans="1:8" s="3" customFormat="1" ht="21" customHeight="1" x14ac:dyDescent="0.2">
      <c r="A102" s="164"/>
      <c r="B102" s="165" t="s">
        <v>168</v>
      </c>
      <c r="C102" s="166" t="s">
        <v>520</v>
      </c>
      <c r="D102" s="167">
        <f>D98</f>
        <v>36</v>
      </c>
      <c r="F102" s="86">
        <f>F98</f>
        <v>1</v>
      </c>
      <c r="G102" s="92"/>
    </row>
    <row r="103" spans="1:8" ht="24" customHeight="1" thickBot="1" x14ac:dyDescent="0.25">
      <c r="A103" s="176"/>
      <c r="B103" s="177" t="s">
        <v>546</v>
      </c>
      <c r="C103" s="178" t="s">
        <v>22</v>
      </c>
      <c r="D103" s="179">
        <f>1000*7</f>
        <v>7000</v>
      </c>
      <c r="F103" s="136">
        <f>1000*7</f>
        <v>7000</v>
      </c>
    </row>
    <row r="105" spans="1:8" x14ac:dyDescent="0.2">
      <c r="D105" s="94"/>
    </row>
    <row r="106" spans="1:8" x14ac:dyDescent="0.2">
      <c r="H106" s="137"/>
    </row>
  </sheetData>
  <mergeCells count="1">
    <mergeCell ref="A1:D1"/>
  </mergeCells>
  <pageMargins left="0.51181102362204722" right="0.51181102362204722" top="0.98425196850393704" bottom="0.98425196850393704" header="0.51181102362204722" footer="0.51181102362204722"/>
  <pageSetup paperSize="9" scale="90" fitToHeight="0" orientation="portrait" r:id="rId1"/>
  <headerFooter>
    <oddHeader xml:space="preserve">&amp;L &amp;CCompanhia de Desenvolvimento dos Vales do São Francisco e do Parnaíba
6ª Superintendência Regional – Juazeiro 
</oddHeader>
    <oddFooter xml:space="preserve">&amp;L </oddFooter>
  </headerFooter>
  <rowBreaks count="3" manualBreakCount="3">
    <brk id="33" max="3" man="1"/>
    <brk id="59" max="3" man="1"/>
    <brk id="8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BF038-D911-419C-B4AE-49098CF868ED}">
  <sheetPr>
    <pageSetUpPr fitToPage="1"/>
  </sheetPr>
  <dimension ref="A1:S24"/>
  <sheetViews>
    <sheetView tabSelected="1" showOutlineSymbols="0" view="pageBreakPreview" topLeftCell="D1" zoomScale="90" zoomScaleNormal="100" zoomScaleSheetLayoutView="90" workbookViewId="0">
      <selection activeCell="D15" sqref="D15"/>
    </sheetView>
  </sheetViews>
  <sheetFormatPr defaultRowHeight="14.25" x14ac:dyDescent="0.2"/>
  <cols>
    <col min="1" max="1" width="7.625" style="3" customWidth="1"/>
    <col min="2" max="2" width="40.625" style="3" customWidth="1"/>
    <col min="3" max="3" width="20" style="3" bestFit="1" customWidth="1"/>
    <col min="4" max="15" width="15" style="3" customWidth="1"/>
    <col min="16" max="30" width="12" style="3" bestFit="1" customWidth="1"/>
    <col min="31" max="16384" width="9" style="3"/>
  </cols>
  <sheetData>
    <row r="1" spans="1:19" s="4" customFormat="1" ht="15" x14ac:dyDescent="0.2">
      <c r="A1" s="227"/>
      <c r="B1" s="228"/>
      <c r="C1" s="275" t="s">
        <v>836</v>
      </c>
      <c r="D1" s="276"/>
      <c r="E1" s="276"/>
      <c r="F1" s="276"/>
      <c r="G1" s="276"/>
      <c r="H1" s="276"/>
      <c r="I1" s="277"/>
      <c r="J1" s="275" t="s">
        <v>0</v>
      </c>
      <c r="K1" s="277"/>
      <c r="L1" s="275" t="s">
        <v>1</v>
      </c>
      <c r="M1" s="277"/>
      <c r="N1" s="276" t="s">
        <v>2</v>
      </c>
      <c r="O1" s="277"/>
    </row>
    <row r="2" spans="1:19" s="4" customFormat="1" ht="48.75" customHeight="1" thickBot="1" x14ac:dyDescent="0.25">
      <c r="A2" s="229"/>
      <c r="B2" s="230"/>
      <c r="C2" s="265" t="s">
        <v>838</v>
      </c>
      <c r="D2" s="266"/>
      <c r="E2" s="266"/>
      <c r="F2" s="266"/>
      <c r="G2" s="266"/>
      <c r="H2" s="266"/>
      <c r="I2" s="278"/>
      <c r="J2" s="279" t="s">
        <v>837</v>
      </c>
      <c r="K2" s="280"/>
      <c r="L2" s="281">
        <v>0.23699999999999999</v>
      </c>
      <c r="M2" s="282"/>
      <c r="N2" s="279" t="s">
        <v>3</v>
      </c>
      <c r="O2" s="280"/>
    </row>
    <row r="3" spans="1:19" ht="15.75" thickBot="1" x14ac:dyDescent="0.25">
      <c r="A3" s="235" t="s">
        <v>4</v>
      </c>
      <c r="B3" s="236" t="s">
        <v>7</v>
      </c>
      <c r="C3" s="237" t="s">
        <v>453</v>
      </c>
      <c r="D3" s="237" t="s">
        <v>454</v>
      </c>
      <c r="E3" s="237" t="s">
        <v>455</v>
      </c>
      <c r="F3" s="237" t="s">
        <v>456</v>
      </c>
      <c r="G3" s="237" t="s">
        <v>457</v>
      </c>
      <c r="H3" s="237" t="s">
        <v>463</v>
      </c>
      <c r="I3" s="237" t="s">
        <v>464</v>
      </c>
      <c r="J3" s="237" t="s">
        <v>465</v>
      </c>
      <c r="K3" s="237" t="s">
        <v>466</v>
      </c>
      <c r="L3" s="237" t="s">
        <v>467</v>
      </c>
      <c r="M3" s="237" t="s">
        <v>468</v>
      </c>
      <c r="N3" s="237" t="s">
        <v>469</v>
      </c>
      <c r="O3" s="238" t="s">
        <v>470</v>
      </c>
    </row>
    <row r="4" spans="1:19" x14ac:dyDescent="0.2">
      <c r="A4" s="267" t="s">
        <v>10</v>
      </c>
      <c r="B4" s="271" t="s">
        <v>11</v>
      </c>
      <c r="C4" s="111" t="e">
        <f>C6+C8+C10+C12+C14+C16+C18+#REF!</f>
        <v>#REF!</v>
      </c>
      <c r="D4" s="112">
        <f>D5/$C$5</f>
        <v>1.6545598232017799E-2</v>
      </c>
      <c r="E4" s="112">
        <f t="shared" ref="E4:O4" si="0">E5/$C$5</f>
        <v>5.8892759187086564E-2</v>
      </c>
      <c r="F4" s="112">
        <f t="shared" si="0"/>
        <v>0.10046932401558931</v>
      </c>
      <c r="G4" s="112">
        <f t="shared" si="0"/>
        <v>0.10023466200779466</v>
      </c>
      <c r="H4" s="112">
        <f t="shared" si="0"/>
        <v>0.1</v>
      </c>
      <c r="I4" s="112">
        <f t="shared" si="0"/>
        <v>0.1</v>
      </c>
      <c r="J4" s="112">
        <f t="shared" si="0"/>
        <v>9.9765337992205355E-2</v>
      </c>
      <c r="K4" s="112">
        <f t="shared" si="0"/>
        <v>9.8190688199017453E-2</v>
      </c>
      <c r="L4" s="112">
        <f t="shared" si="0"/>
        <v>9.8190688199017453E-2</v>
      </c>
      <c r="M4" s="112">
        <f t="shared" si="0"/>
        <v>9.3067188669384335E-2</v>
      </c>
      <c r="N4" s="112">
        <f t="shared" si="0"/>
        <v>9.1341902820708074E-2</v>
      </c>
      <c r="O4" s="113">
        <f t="shared" si="0"/>
        <v>4.3301850677178989E-2</v>
      </c>
      <c r="Q4" s="122">
        <f>SUM(D4:O4)</f>
        <v>0.99999999999999989</v>
      </c>
    </row>
    <row r="5" spans="1:19" s="83" customFormat="1" ht="15" thickBot="1" x14ac:dyDescent="0.25">
      <c r="A5" s="268"/>
      <c r="B5" s="272"/>
      <c r="C5" s="114">
        <f>C7+C9+C11+C13+C15+C17+C19</f>
        <v>33484500.000000004</v>
      </c>
      <c r="D5" s="114">
        <f t="shared" ref="D5:O5" si="1">D7+D9+D11+D13+D15+D17+D19</f>
        <v>554021.08400000003</v>
      </c>
      <c r="E5" s="114">
        <f t="shared" si="1"/>
        <v>1971994.5950000002</v>
      </c>
      <c r="F5" s="114">
        <f t="shared" si="1"/>
        <v>3364165.0800000005</v>
      </c>
      <c r="G5" s="114">
        <f t="shared" si="1"/>
        <v>3356307.5400000005</v>
      </c>
      <c r="H5" s="114">
        <f t="shared" si="1"/>
        <v>3348450.0000000005</v>
      </c>
      <c r="I5" s="114">
        <f t="shared" si="1"/>
        <v>3348450.0000000005</v>
      </c>
      <c r="J5" s="114">
        <f t="shared" si="1"/>
        <v>3340592.4600000004</v>
      </c>
      <c r="K5" s="114">
        <f t="shared" si="1"/>
        <v>3287866.0990000004</v>
      </c>
      <c r="L5" s="114">
        <f t="shared" si="1"/>
        <v>3287866.0990000004</v>
      </c>
      <c r="M5" s="114">
        <f t="shared" si="1"/>
        <v>3116308.2790000001</v>
      </c>
      <c r="N5" s="114">
        <f t="shared" si="1"/>
        <v>3058537.9449999998</v>
      </c>
      <c r="O5" s="231">
        <f t="shared" si="1"/>
        <v>1449940.8190000001</v>
      </c>
    </row>
    <row r="6" spans="1:19" x14ac:dyDescent="0.2">
      <c r="A6" s="269" t="s">
        <v>12</v>
      </c>
      <c r="B6" s="273" t="s">
        <v>531</v>
      </c>
      <c r="C6" s="115">
        <f>C7/$C$5</f>
        <v>4.6932401558930246E-3</v>
      </c>
      <c r="D6" s="116">
        <v>0.2</v>
      </c>
      <c r="E6" s="117">
        <v>0.2</v>
      </c>
      <c r="F6" s="117">
        <v>0.2</v>
      </c>
      <c r="G6" s="117">
        <v>0.15</v>
      </c>
      <c r="H6" s="117">
        <v>0.1</v>
      </c>
      <c r="I6" s="117">
        <v>0.1</v>
      </c>
      <c r="J6" s="117">
        <v>0.05</v>
      </c>
      <c r="K6" s="117"/>
      <c r="L6" s="117"/>
      <c r="M6" s="117"/>
      <c r="N6" s="117"/>
      <c r="O6" s="118"/>
      <c r="Q6" s="122">
        <f>SUM(D6:O6)</f>
        <v>1</v>
      </c>
      <c r="S6" s="108"/>
    </row>
    <row r="7" spans="1:19" s="83" customFormat="1" ht="15" thickBot="1" x14ac:dyDescent="0.25">
      <c r="A7" s="270"/>
      <c r="B7" s="274"/>
      <c r="C7" s="119">
        <f>'Orçamento Sintético'!I6</f>
        <v>157150.79999999999</v>
      </c>
      <c r="D7" s="120">
        <f>$C7*D6</f>
        <v>31430.16</v>
      </c>
      <c r="E7" s="120">
        <f t="shared" ref="E7:O7" si="2">$C7*E6</f>
        <v>31430.16</v>
      </c>
      <c r="F7" s="120">
        <f t="shared" si="2"/>
        <v>31430.16</v>
      </c>
      <c r="G7" s="120">
        <f t="shared" si="2"/>
        <v>23572.62</v>
      </c>
      <c r="H7" s="120">
        <f t="shared" si="2"/>
        <v>15715.08</v>
      </c>
      <c r="I7" s="120">
        <f t="shared" si="2"/>
        <v>15715.08</v>
      </c>
      <c r="J7" s="120">
        <f t="shared" si="2"/>
        <v>7857.54</v>
      </c>
      <c r="K7" s="120">
        <f t="shared" si="2"/>
        <v>0</v>
      </c>
      <c r="L7" s="120">
        <f t="shared" si="2"/>
        <v>0</v>
      </c>
      <c r="M7" s="120">
        <f t="shared" si="2"/>
        <v>0</v>
      </c>
      <c r="N7" s="120">
        <f t="shared" si="2"/>
        <v>0</v>
      </c>
      <c r="O7" s="121">
        <f t="shared" si="2"/>
        <v>0</v>
      </c>
      <c r="S7" s="108"/>
    </row>
    <row r="8" spans="1:19" x14ac:dyDescent="0.2">
      <c r="A8" s="269" t="s">
        <v>28</v>
      </c>
      <c r="B8" s="273" t="s">
        <v>13</v>
      </c>
      <c r="C8" s="115">
        <f>C9/$C$5</f>
        <v>2.6799755707864831E-2</v>
      </c>
      <c r="D8" s="116">
        <v>0.2</v>
      </c>
      <c r="E8" s="117">
        <v>0.15</v>
      </c>
      <c r="F8" s="117">
        <v>0.1</v>
      </c>
      <c r="G8" s="117">
        <v>0.1</v>
      </c>
      <c r="H8" s="117">
        <v>0.1</v>
      </c>
      <c r="I8" s="117">
        <v>0.1</v>
      </c>
      <c r="J8" s="117">
        <v>0.1</v>
      </c>
      <c r="K8" s="117">
        <v>0.05</v>
      </c>
      <c r="L8" s="117">
        <v>0.05</v>
      </c>
      <c r="M8" s="117">
        <v>0.05</v>
      </c>
      <c r="N8" s="117"/>
      <c r="O8" s="118"/>
      <c r="Q8" s="122">
        <f>SUM(D8:O8)</f>
        <v>1</v>
      </c>
    </row>
    <row r="9" spans="1:19" s="83" customFormat="1" ht="15" thickBot="1" x14ac:dyDescent="0.25">
      <c r="A9" s="270"/>
      <c r="B9" s="274"/>
      <c r="C9" s="119">
        <f>'Orçamento Sintético'!I9</f>
        <v>897376.42</v>
      </c>
      <c r="D9" s="120">
        <f>$C9*D8</f>
        <v>179475.28400000001</v>
      </c>
      <c r="E9" s="120">
        <f t="shared" ref="E9" si="3">$C9*E8</f>
        <v>134606.46299999999</v>
      </c>
      <c r="F9" s="120">
        <f t="shared" ref="F9" si="4">$C9*F8</f>
        <v>89737.642000000007</v>
      </c>
      <c r="G9" s="120">
        <f t="shared" ref="G9" si="5">$C9*G8</f>
        <v>89737.642000000007</v>
      </c>
      <c r="H9" s="120">
        <f t="shared" ref="H9" si="6">$C9*H8</f>
        <v>89737.642000000007</v>
      </c>
      <c r="I9" s="120">
        <f t="shared" ref="I9" si="7">$C9*I8</f>
        <v>89737.642000000007</v>
      </c>
      <c r="J9" s="120">
        <f t="shared" ref="J9" si="8">$C9*J8</f>
        <v>89737.642000000007</v>
      </c>
      <c r="K9" s="120">
        <f t="shared" ref="K9" si="9">$C9*K8</f>
        <v>44868.821000000004</v>
      </c>
      <c r="L9" s="120">
        <f t="shared" ref="L9" si="10">$C9*L8</f>
        <v>44868.821000000004</v>
      </c>
      <c r="M9" s="120">
        <f t="shared" ref="M9" si="11">$C9*M8</f>
        <v>44868.821000000004</v>
      </c>
      <c r="N9" s="120">
        <f t="shared" ref="N9" si="12">$C9*N8</f>
        <v>0</v>
      </c>
      <c r="O9" s="121">
        <f t="shared" ref="O9" si="13">$C9*O8</f>
        <v>0</v>
      </c>
    </row>
    <row r="10" spans="1:19" x14ac:dyDescent="0.2">
      <c r="A10" s="269" t="s">
        <v>37</v>
      </c>
      <c r="B10" s="273" t="s">
        <v>38</v>
      </c>
      <c r="C10" s="115">
        <f>C11/$C$5</f>
        <v>0.10246999059266226</v>
      </c>
      <c r="D10" s="116">
        <v>0.1</v>
      </c>
      <c r="E10" s="117">
        <v>0.1</v>
      </c>
      <c r="F10" s="117">
        <v>0.1</v>
      </c>
      <c r="G10" s="117">
        <v>0.1</v>
      </c>
      <c r="H10" s="117">
        <v>0.1</v>
      </c>
      <c r="I10" s="117">
        <v>0.1</v>
      </c>
      <c r="J10" s="117">
        <v>0.1</v>
      </c>
      <c r="K10" s="117">
        <v>0.1</v>
      </c>
      <c r="L10" s="117">
        <v>0.1</v>
      </c>
      <c r="M10" s="117">
        <v>0.05</v>
      </c>
      <c r="N10" s="117">
        <v>0.05</v>
      </c>
      <c r="O10" s="118"/>
      <c r="Q10" s="122">
        <f>SUM(D10:O10)</f>
        <v>1</v>
      </c>
    </row>
    <row r="11" spans="1:19" s="83" customFormat="1" ht="15" thickBot="1" x14ac:dyDescent="0.25">
      <c r="A11" s="270"/>
      <c r="B11" s="274"/>
      <c r="C11" s="119">
        <f>'Orçamento Sintético'!I14</f>
        <v>3431156.4</v>
      </c>
      <c r="D11" s="120">
        <f>$C11*D10</f>
        <v>343115.64</v>
      </c>
      <c r="E11" s="120">
        <f t="shared" ref="E11" si="14">$C11*E10</f>
        <v>343115.64</v>
      </c>
      <c r="F11" s="120">
        <f t="shared" ref="F11" si="15">$C11*F10</f>
        <v>343115.64</v>
      </c>
      <c r="G11" s="120">
        <f t="shared" ref="G11" si="16">$C11*G10</f>
        <v>343115.64</v>
      </c>
      <c r="H11" s="120">
        <f t="shared" ref="H11" si="17">$C11*H10</f>
        <v>343115.64</v>
      </c>
      <c r="I11" s="120">
        <f t="shared" ref="I11" si="18">$C11*I10</f>
        <v>343115.64</v>
      </c>
      <c r="J11" s="120">
        <f t="shared" ref="J11" si="19">$C11*J10</f>
        <v>343115.64</v>
      </c>
      <c r="K11" s="120">
        <f t="shared" ref="K11" si="20">$C11*K10</f>
        <v>343115.64</v>
      </c>
      <c r="L11" s="120">
        <f t="shared" ref="L11" si="21">$C11*L10</f>
        <v>343115.64</v>
      </c>
      <c r="M11" s="120">
        <f t="shared" ref="M11" si="22">$C11*M10</f>
        <v>171557.82</v>
      </c>
      <c r="N11" s="120">
        <f t="shared" ref="N11" si="23">$C11*N10</f>
        <v>171557.82</v>
      </c>
      <c r="O11" s="121">
        <f t="shared" ref="O11" si="24">$C11*O10</f>
        <v>0</v>
      </c>
    </row>
    <row r="12" spans="1:19" x14ac:dyDescent="0.2">
      <c r="A12" s="269" t="s">
        <v>51</v>
      </c>
      <c r="B12" s="273" t="s">
        <v>52</v>
      </c>
      <c r="C12" s="115">
        <f>C13/$C$5</f>
        <v>0.76717190700174709</v>
      </c>
      <c r="D12" s="116"/>
      <c r="E12" s="117">
        <v>0.05</v>
      </c>
      <c r="F12" s="117">
        <v>0.1</v>
      </c>
      <c r="G12" s="117">
        <v>0.1</v>
      </c>
      <c r="H12" s="117">
        <v>0.1</v>
      </c>
      <c r="I12" s="117">
        <v>0.1</v>
      </c>
      <c r="J12" s="117">
        <v>0.1</v>
      </c>
      <c r="K12" s="117">
        <v>0.1</v>
      </c>
      <c r="L12" s="117">
        <v>0.1</v>
      </c>
      <c r="M12" s="117">
        <v>0.1</v>
      </c>
      <c r="N12" s="117">
        <v>0.1</v>
      </c>
      <c r="O12" s="118">
        <v>0.05</v>
      </c>
      <c r="Q12" s="122">
        <f>SUM(D12:O12)</f>
        <v>0.99999999999999989</v>
      </c>
    </row>
    <row r="13" spans="1:19" s="83" customFormat="1" ht="15" thickBot="1" x14ac:dyDescent="0.25">
      <c r="A13" s="270"/>
      <c r="B13" s="274"/>
      <c r="C13" s="119">
        <f>'Orçamento Sintético'!I20</f>
        <v>25688367.720000003</v>
      </c>
      <c r="D13" s="120">
        <f>$C13*D12</f>
        <v>0</v>
      </c>
      <c r="E13" s="120">
        <f t="shared" ref="E13" si="25">$C13*E12</f>
        <v>1284418.3860000002</v>
      </c>
      <c r="F13" s="120">
        <f t="shared" ref="F13" si="26">$C13*F12</f>
        <v>2568836.7720000003</v>
      </c>
      <c r="G13" s="120">
        <f t="shared" ref="G13" si="27">$C13*G12</f>
        <v>2568836.7720000003</v>
      </c>
      <c r="H13" s="120">
        <f t="shared" ref="H13" si="28">$C13*H12</f>
        <v>2568836.7720000003</v>
      </c>
      <c r="I13" s="120">
        <f t="shared" ref="I13" si="29">$C13*I12</f>
        <v>2568836.7720000003</v>
      </c>
      <c r="J13" s="120">
        <f t="shared" ref="J13" si="30">$C13*J12</f>
        <v>2568836.7720000003</v>
      </c>
      <c r="K13" s="120">
        <f t="shared" ref="K13" si="31">$C13*K12</f>
        <v>2568836.7720000003</v>
      </c>
      <c r="L13" s="120">
        <f t="shared" ref="L13" si="32">$C13*L12</f>
        <v>2568836.7720000003</v>
      </c>
      <c r="M13" s="120">
        <f t="shared" ref="M13" si="33">$C13*M12</f>
        <v>2568836.7720000003</v>
      </c>
      <c r="N13" s="120">
        <f t="shared" ref="N13" si="34">$C13*N12</f>
        <v>2568836.7720000003</v>
      </c>
      <c r="O13" s="121">
        <f t="shared" ref="O13" si="35">$C13*O12</f>
        <v>1284418.3860000002</v>
      </c>
    </row>
    <row r="14" spans="1:19" x14ac:dyDescent="0.2">
      <c r="A14" s="269" t="s">
        <v>68</v>
      </c>
      <c r="B14" s="273" t="s">
        <v>69</v>
      </c>
      <c r="C14" s="115">
        <f>C15/$C$5</f>
        <v>7.9645208977287996E-2</v>
      </c>
      <c r="D14" s="116"/>
      <c r="E14" s="117">
        <v>0.05</v>
      </c>
      <c r="F14" s="117">
        <v>0.1</v>
      </c>
      <c r="G14" s="117">
        <v>0.1</v>
      </c>
      <c r="H14" s="117">
        <v>0.1</v>
      </c>
      <c r="I14" s="117">
        <v>0.1</v>
      </c>
      <c r="J14" s="117">
        <v>0.1</v>
      </c>
      <c r="K14" s="117">
        <v>0.1</v>
      </c>
      <c r="L14" s="117">
        <v>0.1</v>
      </c>
      <c r="M14" s="117">
        <v>0.1</v>
      </c>
      <c r="N14" s="117">
        <v>0.1</v>
      </c>
      <c r="O14" s="118">
        <v>0.05</v>
      </c>
      <c r="Q14" s="122">
        <f>SUM(D14:O14)</f>
        <v>0.99999999999999989</v>
      </c>
    </row>
    <row r="15" spans="1:19" s="83" customFormat="1" ht="15" thickBot="1" x14ac:dyDescent="0.25">
      <c r="A15" s="270"/>
      <c r="B15" s="274"/>
      <c r="C15" s="119">
        <f>'Orçamento Sintético'!I29</f>
        <v>2666880</v>
      </c>
      <c r="D15" s="120">
        <f>$C15*D14</f>
        <v>0</v>
      </c>
      <c r="E15" s="120">
        <f t="shared" ref="E15" si="36">$C15*E14</f>
        <v>133344</v>
      </c>
      <c r="F15" s="120">
        <f t="shared" ref="F15" si="37">$C15*F14</f>
        <v>266688</v>
      </c>
      <c r="G15" s="120">
        <f t="shared" ref="G15" si="38">$C15*G14</f>
        <v>266688</v>
      </c>
      <c r="H15" s="120">
        <f t="shared" ref="H15" si="39">$C15*H14</f>
        <v>266688</v>
      </c>
      <c r="I15" s="120">
        <f t="shared" ref="I15" si="40">$C15*I14</f>
        <v>266688</v>
      </c>
      <c r="J15" s="120">
        <f t="shared" ref="J15" si="41">$C15*J14</f>
        <v>266688</v>
      </c>
      <c r="K15" s="120">
        <f t="shared" ref="K15" si="42">$C15*K14</f>
        <v>266688</v>
      </c>
      <c r="L15" s="120">
        <f t="shared" ref="L15" si="43">$C15*L14</f>
        <v>266688</v>
      </c>
      <c r="M15" s="120">
        <f t="shared" ref="M15" si="44">$C15*M14</f>
        <v>266688</v>
      </c>
      <c r="N15" s="120">
        <f t="shared" ref="N15" si="45">$C15*N14</f>
        <v>266688</v>
      </c>
      <c r="O15" s="121">
        <f t="shared" ref="O15" si="46">$C15*O14</f>
        <v>133344</v>
      </c>
    </row>
    <row r="16" spans="1:19" x14ac:dyDescent="0.2">
      <c r="A16" s="269" t="s">
        <v>72</v>
      </c>
      <c r="B16" s="273" t="s">
        <v>73</v>
      </c>
      <c r="C16" s="115">
        <f>C17/$C$5</f>
        <v>1.1513936298884558E-2</v>
      </c>
      <c r="D16" s="116"/>
      <c r="E16" s="117">
        <v>0.05</v>
      </c>
      <c r="F16" s="117">
        <v>0.1</v>
      </c>
      <c r="G16" s="117">
        <v>0.1</v>
      </c>
      <c r="H16" s="117">
        <v>0.1</v>
      </c>
      <c r="I16" s="117">
        <v>0.1</v>
      </c>
      <c r="J16" s="117">
        <v>0.1</v>
      </c>
      <c r="K16" s="117">
        <v>0.1</v>
      </c>
      <c r="L16" s="117">
        <v>0.1</v>
      </c>
      <c r="M16" s="117">
        <v>0.1</v>
      </c>
      <c r="N16" s="117">
        <v>0.1</v>
      </c>
      <c r="O16" s="118">
        <v>0.05</v>
      </c>
      <c r="Q16" s="122">
        <f>SUM(D16:O16)</f>
        <v>0.99999999999999989</v>
      </c>
    </row>
    <row r="17" spans="1:17" s="83" customFormat="1" ht="15" thickBot="1" x14ac:dyDescent="0.25">
      <c r="A17" s="270"/>
      <c r="B17" s="274"/>
      <c r="C17" s="119">
        <f>'Orçamento Sintético'!I31</f>
        <v>385538.4</v>
      </c>
      <c r="D17" s="120">
        <f>$C17*D16</f>
        <v>0</v>
      </c>
      <c r="E17" s="120">
        <f t="shared" ref="E17" si="47">$C17*E16</f>
        <v>19276.920000000002</v>
      </c>
      <c r="F17" s="120">
        <f t="shared" ref="F17" si="48">$C17*F16</f>
        <v>38553.840000000004</v>
      </c>
      <c r="G17" s="120">
        <f t="shared" ref="G17" si="49">$C17*G16</f>
        <v>38553.840000000004</v>
      </c>
      <c r="H17" s="120">
        <f t="shared" ref="H17" si="50">$C17*H16</f>
        <v>38553.840000000004</v>
      </c>
      <c r="I17" s="120">
        <f t="shared" ref="I17" si="51">$C17*I16</f>
        <v>38553.840000000004</v>
      </c>
      <c r="J17" s="120">
        <f t="shared" ref="J17" si="52">$C17*J16</f>
        <v>38553.840000000004</v>
      </c>
      <c r="K17" s="120">
        <f t="shared" ref="K17" si="53">$C17*K16</f>
        <v>38553.840000000004</v>
      </c>
      <c r="L17" s="120">
        <f t="shared" ref="L17" si="54">$C17*L16</f>
        <v>38553.840000000004</v>
      </c>
      <c r="M17" s="120">
        <f t="shared" ref="M17" si="55">$C17*M16</f>
        <v>38553.840000000004</v>
      </c>
      <c r="N17" s="120">
        <f t="shared" ref="N17" si="56">$C17*N16</f>
        <v>38553.840000000004</v>
      </c>
      <c r="O17" s="121">
        <f t="shared" ref="O17" si="57">$C17*O16</f>
        <v>19276.920000000002</v>
      </c>
    </row>
    <row r="18" spans="1:17" x14ac:dyDescent="0.2">
      <c r="A18" s="269" t="s">
        <v>76</v>
      </c>
      <c r="B18" s="273" t="s">
        <v>77</v>
      </c>
      <c r="C18" s="115">
        <f>C19/$C$5</f>
        <v>7.7059612656602307E-3</v>
      </c>
      <c r="D18" s="116"/>
      <c r="E18" s="117">
        <v>0.1</v>
      </c>
      <c r="F18" s="117">
        <v>0.1</v>
      </c>
      <c r="G18" s="117">
        <v>0.1</v>
      </c>
      <c r="H18" s="117">
        <v>0.1</v>
      </c>
      <c r="I18" s="117">
        <v>0.1</v>
      </c>
      <c r="J18" s="117">
        <v>0.1</v>
      </c>
      <c r="K18" s="117">
        <v>0.1</v>
      </c>
      <c r="L18" s="117">
        <v>0.1</v>
      </c>
      <c r="M18" s="117">
        <v>0.1</v>
      </c>
      <c r="N18" s="117">
        <v>0.05</v>
      </c>
      <c r="O18" s="118">
        <v>0.05</v>
      </c>
      <c r="Q18" s="122">
        <f>SUM(D18:O18)</f>
        <v>1</v>
      </c>
    </row>
    <row r="19" spans="1:17" s="83" customFormat="1" ht="15" thickBot="1" x14ac:dyDescent="0.25">
      <c r="A19" s="270"/>
      <c r="B19" s="274"/>
      <c r="C19" s="119">
        <f>'Orçamento Sintético'!I35</f>
        <v>258030.26</v>
      </c>
      <c r="D19" s="120">
        <f>$C19*D18</f>
        <v>0</v>
      </c>
      <c r="E19" s="120">
        <f t="shared" ref="E19" si="58">$C19*E18</f>
        <v>25803.026000000002</v>
      </c>
      <c r="F19" s="120">
        <f t="shared" ref="F19" si="59">$C19*F18</f>
        <v>25803.026000000002</v>
      </c>
      <c r="G19" s="120">
        <f t="shared" ref="G19" si="60">$C19*G18</f>
        <v>25803.026000000002</v>
      </c>
      <c r="H19" s="120">
        <f t="shared" ref="H19" si="61">$C19*H18</f>
        <v>25803.026000000002</v>
      </c>
      <c r="I19" s="120">
        <f t="shared" ref="I19" si="62">$C19*I18</f>
        <v>25803.026000000002</v>
      </c>
      <c r="J19" s="120">
        <f t="shared" ref="J19" si="63">$C19*J18</f>
        <v>25803.026000000002</v>
      </c>
      <c r="K19" s="120">
        <f t="shared" ref="K19" si="64">$C19*K18</f>
        <v>25803.026000000002</v>
      </c>
      <c r="L19" s="120">
        <f t="shared" ref="L19" si="65">$C19*L18</f>
        <v>25803.026000000002</v>
      </c>
      <c r="M19" s="120">
        <f t="shared" ref="M19" si="66">$C19*M18</f>
        <v>25803.026000000002</v>
      </c>
      <c r="N19" s="120">
        <f t="shared" ref="N19" si="67">$C19*N18</f>
        <v>12901.513000000001</v>
      </c>
      <c r="O19" s="121">
        <f t="shared" ref="O19" si="68">$C19*O18</f>
        <v>12901.513000000001</v>
      </c>
    </row>
    <row r="20" spans="1:17" x14ac:dyDescent="0.2">
      <c r="A20" s="263" t="s">
        <v>458</v>
      </c>
      <c r="B20" s="264"/>
      <c r="C20" s="139"/>
      <c r="D20" s="123">
        <f>D21/$C$5</f>
        <v>1.6545598232017799E-2</v>
      </c>
      <c r="E20" s="123">
        <f t="shared" ref="E20:O20" si="69">E21/$C$5</f>
        <v>5.8892759187086564E-2</v>
      </c>
      <c r="F20" s="123">
        <f t="shared" si="69"/>
        <v>0.10046932401558931</v>
      </c>
      <c r="G20" s="123">
        <f t="shared" si="69"/>
        <v>0.10023466200779466</v>
      </c>
      <c r="H20" s="123">
        <f t="shared" si="69"/>
        <v>0.1</v>
      </c>
      <c r="I20" s="123">
        <f t="shared" si="69"/>
        <v>0.1</v>
      </c>
      <c r="J20" s="123">
        <f t="shared" si="69"/>
        <v>9.9765337992205355E-2</v>
      </c>
      <c r="K20" s="123">
        <f t="shared" si="69"/>
        <v>9.8190688199017453E-2</v>
      </c>
      <c r="L20" s="123">
        <f t="shared" si="69"/>
        <v>9.8190688199017453E-2</v>
      </c>
      <c r="M20" s="123">
        <f t="shared" si="69"/>
        <v>9.3067188669384335E-2</v>
      </c>
      <c r="N20" s="123">
        <f t="shared" si="69"/>
        <v>9.1341902820708074E-2</v>
      </c>
      <c r="O20" s="232">
        <f t="shared" si="69"/>
        <v>4.3301850677178989E-2</v>
      </c>
      <c r="Q20" s="122">
        <f>SUM(D20:O20)</f>
        <v>0.99999999999999989</v>
      </c>
    </row>
    <row r="21" spans="1:17" x14ac:dyDescent="0.2">
      <c r="A21" s="263" t="s">
        <v>459</v>
      </c>
      <c r="B21" s="264"/>
      <c r="C21" s="139"/>
      <c r="D21" s="110">
        <f t="shared" ref="D21:O21" si="70">D5</f>
        <v>554021.08400000003</v>
      </c>
      <c r="E21" s="110">
        <f t="shared" si="70"/>
        <v>1971994.5950000002</v>
      </c>
      <c r="F21" s="110">
        <f t="shared" si="70"/>
        <v>3364165.0800000005</v>
      </c>
      <c r="G21" s="110">
        <f t="shared" si="70"/>
        <v>3356307.5400000005</v>
      </c>
      <c r="H21" s="110">
        <f t="shared" si="70"/>
        <v>3348450.0000000005</v>
      </c>
      <c r="I21" s="110">
        <f t="shared" si="70"/>
        <v>3348450.0000000005</v>
      </c>
      <c r="J21" s="110">
        <f t="shared" si="70"/>
        <v>3340592.4600000004</v>
      </c>
      <c r="K21" s="110">
        <f t="shared" si="70"/>
        <v>3287866.0990000004</v>
      </c>
      <c r="L21" s="110">
        <f t="shared" si="70"/>
        <v>3287866.0990000004</v>
      </c>
      <c r="M21" s="110">
        <f t="shared" si="70"/>
        <v>3116308.2790000001</v>
      </c>
      <c r="N21" s="110">
        <f t="shared" si="70"/>
        <v>3058537.9449999998</v>
      </c>
      <c r="O21" s="233">
        <f t="shared" si="70"/>
        <v>1449940.8190000001</v>
      </c>
    </row>
    <row r="22" spans="1:17" x14ac:dyDescent="0.2">
      <c r="A22" s="263" t="s">
        <v>460</v>
      </c>
      <c r="B22" s="264"/>
      <c r="C22" s="139"/>
      <c r="D22" s="123">
        <f>D23/$C$5</f>
        <v>1.6545598232017799E-2</v>
      </c>
      <c r="E22" s="123">
        <f t="shared" ref="E22" si="71">E23/$C$5</f>
        <v>7.5438357419104374E-2</v>
      </c>
      <c r="F22" s="123">
        <f t="shared" ref="F22" si="72">F23/$C$5</f>
        <v>0.17590768143469368</v>
      </c>
      <c r="G22" s="123">
        <f t="shared" ref="G22" si="73">G23/$C$5</f>
        <v>0.27614234344248834</v>
      </c>
      <c r="H22" s="123">
        <f t="shared" ref="H22" si="74">H23/$C$5</f>
        <v>0.37614234344248837</v>
      </c>
      <c r="I22" s="123">
        <f t="shared" ref="I22" si="75">I23/$C$5</f>
        <v>0.47614234344248835</v>
      </c>
      <c r="J22" s="123">
        <f t="shared" ref="J22" si="76">J23/$C$5</f>
        <v>0.57590768143469373</v>
      </c>
      <c r="K22" s="123">
        <f t="shared" ref="K22" si="77">K23/$C$5</f>
        <v>0.67409836963371117</v>
      </c>
      <c r="L22" s="123">
        <f t="shared" ref="L22" si="78">L23/$C$5</f>
        <v>0.77228905783272861</v>
      </c>
      <c r="M22" s="123">
        <f t="shared" ref="M22" si="79">M23/$C$5</f>
        <v>0.86535624650211285</v>
      </c>
      <c r="N22" s="123">
        <f t="shared" ref="N22" si="80">N23/$C$5</f>
        <v>0.95669814932282093</v>
      </c>
      <c r="O22" s="232">
        <f t="shared" ref="O22" si="81">O23/$C$5</f>
        <v>0.99999999999999989</v>
      </c>
    </row>
    <row r="23" spans="1:17" ht="15" thickBot="1" x14ac:dyDescent="0.25">
      <c r="A23" s="265" t="s">
        <v>461</v>
      </c>
      <c r="B23" s="266"/>
      <c r="C23" s="140"/>
      <c r="D23" s="124">
        <f>D21</f>
        <v>554021.08400000003</v>
      </c>
      <c r="E23" s="124">
        <f t="shared" ref="E23:O23" si="82">D23+E21</f>
        <v>2526015.6790000005</v>
      </c>
      <c r="F23" s="124">
        <f t="shared" si="82"/>
        <v>5890180.7590000015</v>
      </c>
      <c r="G23" s="124">
        <f t="shared" si="82"/>
        <v>9246488.2990000024</v>
      </c>
      <c r="H23" s="124">
        <f t="shared" si="82"/>
        <v>12594938.299000002</v>
      </c>
      <c r="I23" s="124">
        <f t="shared" si="82"/>
        <v>15943388.299000002</v>
      </c>
      <c r="J23" s="124">
        <f t="shared" si="82"/>
        <v>19283980.759000003</v>
      </c>
      <c r="K23" s="124">
        <f t="shared" si="82"/>
        <v>22571846.858000003</v>
      </c>
      <c r="L23" s="124">
        <f t="shared" si="82"/>
        <v>25859712.957000002</v>
      </c>
      <c r="M23" s="124">
        <f t="shared" si="82"/>
        <v>28976021.236000001</v>
      </c>
      <c r="N23" s="124">
        <f t="shared" si="82"/>
        <v>32034559.181000002</v>
      </c>
      <c r="O23" s="234">
        <f t="shared" si="82"/>
        <v>33484500</v>
      </c>
    </row>
    <row r="24" spans="1:17" x14ac:dyDescent="0.2">
      <c r="A24" s="1"/>
      <c r="B24" s="1"/>
      <c r="C24" s="1"/>
      <c r="D24" s="1"/>
      <c r="E24" s="1"/>
      <c r="F24" s="1"/>
      <c r="G24" s="1"/>
    </row>
  </sheetData>
  <mergeCells count="28">
    <mergeCell ref="J1:K1"/>
    <mergeCell ref="L1:M1"/>
    <mergeCell ref="N1:O1"/>
    <mergeCell ref="C2:I2"/>
    <mergeCell ref="J2:K2"/>
    <mergeCell ref="L2:M2"/>
    <mergeCell ref="N2:O2"/>
    <mergeCell ref="B8:B9"/>
    <mergeCell ref="B10:B11"/>
    <mergeCell ref="B12:B13"/>
    <mergeCell ref="B14:B15"/>
    <mergeCell ref="C1:I1"/>
    <mergeCell ref="A21:B21"/>
    <mergeCell ref="A22:B22"/>
    <mergeCell ref="A23:B23"/>
    <mergeCell ref="A20:B20"/>
    <mergeCell ref="A4:A5"/>
    <mergeCell ref="A6:A7"/>
    <mergeCell ref="A8:A9"/>
    <mergeCell ref="A10:A11"/>
    <mergeCell ref="A12:A13"/>
    <mergeCell ref="A14:A15"/>
    <mergeCell ref="A16:A17"/>
    <mergeCell ref="A18:A19"/>
    <mergeCell ref="B4:B5"/>
    <mergeCell ref="B16:B17"/>
    <mergeCell ref="B18:B19"/>
    <mergeCell ref="B6:B7"/>
  </mergeCells>
  <pageMargins left="0.5" right="0.5" top="1" bottom="1" header="0.5" footer="0.5"/>
  <pageSetup paperSize="9" scale="50" fitToHeight="0" orientation="landscape" r:id="rId1"/>
  <headerFooter>
    <oddHeader xml:space="preserve">&amp;L &amp;CCompanhia de Desenvolvimento dos Vales do São Francisco e do Parnaíba
6ª Superintendência Regional – Juazeiro 
</oddHeader>
    <oddFooter xml:space="preserve">&amp;L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9779A-CFB8-4BD2-AB1E-0527F3E982D0}">
  <sheetPr>
    <pageSetUpPr fitToPage="1"/>
  </sheetPr>
  <dimension ref="A1:L1293"/>
  <sheetViews>
    <sheetView tabSelected="1" showOutlineSymbols="0" view="pageBreakPreview" zoomScale="90" zoomScaleNormal="100" zoomScaleSheetLayoutView="90" workbookViewId="0">
      <selection activeCell="D15" sqref="D15"/>
    </sheetView>
  </sheetViews>
  <sheetFormatPr defaultRowHeight="14.25" x14ac:dyDescent="0.2"/>
  <cols>
    <col min="1" max="1" width="10" style="180" bestFit="1" customWidth="1"/>
    <col min="2" max="2" width="12" style="180" bestFit="1" customWidth="1"/>
    <col min="3" max="3" width="10" style="180" bestFit="1" customWidth="1"/>
    <col min="4" max="4" width="60" style="180" bestFit="1" customWidth="1"/>
    <col min="5" max="5" width="15" style="180" bestFit="1" customWidth="1"/>
    <col min="6" max="9" width="12" style="180" bestFit="1" customWidth="1"/>
    <col min="10" max="11" width="14" style="180" bestFit="1" customWidth="1"/>
    <col min="12" max="12" width="11.125" style="180" bestFit="1" customWidth="1"/>
    <col min="13" max="16384" width="9" style="180"/>
  </cols>
  <sheetData>
    <row r="1" spans="1:10" ht="15" x14ac:dyDescent="0.2">
      <c r="A1" s="181"/>
      <c r="B1" s="181"/>
      <c r="C1" s="283" t="s">
        <v>96</v>
      </c>
      <c r="D1" s="283"/>
      <c r="E1" s="283" t="s">
        <v>0</v>
      </c>
      <c r="F1" s="283"/>
      <c r="G1" s="283" t="s">
        <v>1</v>
      </c>
      <c r="H1" s="283"/>
      <c r="I1" s="283" t="s">
        <v>2</v>
      </c>
      <c r="J1" s="283"/>
    </row>
    <row r="2" spans="1:10" ht="56.25" customHeight="1" x14ac:dyDescent="0.2">
      <c r="A2" s="203"/>
      <c r="B2" s="203"/>
      <c r="C2" s="284" t="s">
        <v>775</v>
      </c>
      <c r="D2" s="284"/>
      <c r="E2" s="284" t="s">
        <v>545</v>
      </c>
      <c r="F2" s="284"/>
      <c r="G2" s="288">
        <v>0.23699999999999999</v>
      </c>
      <c r="H2" s="284"/>
      <c r="I2" s="284" t="s">
        <v>3</v>
      </c>
      <c r="J2" s="284"/>
    </row>
    <row r="3" spans="1:10" ht="15" x14ac:dyDescent="0.25">
      <c r="A3" s="291" t="s">
        <v>96</v>
      </c>
      <c r="B3" s="292"/>
      <c r="C3" s="292"/>
      <c r="D3" s="292"/>
      <c r="E3" s="292"/>
      <c r="F3" s="292"/>
      <c r="G3" s="292"/>
      <c r="H3" s="292"/>
      <c r="I3" s="292"/>
      <c r="J3" s="292"/>
    </row>
    <row r="4" spans="1:10" ht="30" customHeight="1" x14ac:dyDescent="0.25">
      <c r="A4" s="291" t="s">
        <v>97</v>
      </c>
      <c r="B4" s="292"/>
      <c r="C4" s="292"/>
      <c r="D4" s="292"/>
      <c r="E4" s="292"/>
      <c r="F4" s="292"/>
      <c r="G4" s="292"/>
      <c r="H4" s="292"/>
      <c r="I4" s="292"/>
      <c r="J4" s="292"/>
    </row>
    <row r="5" spans="1:10" ht="18" customHeight="1" x14ac:dyDescent="0.2">
      <c r="A5" s="182" t="s">
        <v>14</v>
      </c>
      <c r="B5" s="184" t="s">
        <v>5</v>
      </c>
      <c r="C5" s="182" t="s">
        <v>6</v>
      </c>
      <c r="D5" s="182" t="s">
        <v>7</v>
      </c>
      <c r="E5" s="285" t="s">
        <v>98</v>
      </c>
      <c r="F5" s="285"/>
      <c r="G5" s="183" t="s">
        <v>8</v>
      </c>
      <c r="H5" s="184" t="s">
        <v>9</v>
      </c>
      <c r="I5" s="184" t="s">
        <v>99</v>
      </c>
      <c r="J5" s="184" t="s">
        <v>100</v>
      </c>
    </row>
    <row r="6" spans="1:10" ht="24" customHeight="1" x14ac:dyDescent="0.2">
      <c r="A6" s="185" t="s">
        <v>101</v>
      </c>
      <c r="B6" s="187" t="s">
        <v>31</v>
      </c>
      <c r="C6" s="185" t="s">
        <v>20</v>
      </c>
      <c r="D6" s="185" t="s">
        <v>32</v>
      </c>
      <c r="E6" s="286" t="s">
        <v>144</v>
      </c>
      <c r="F6" s="286"/>
      <c r="G6" s="186" t="s">
        <v>33</v>
      </c>
      <c r="H6" s="189">
        <v>1</v>
      </c>
      <c r="I6" s="188">
        <v>1.21</v>
      </c>
      <c r="J6" s="188">
        <v>1.21</v>
      </c>
    </row>
    <row r="7" spans="1:10" ht="24" customHeight="1" x14ac:dyDescent="0.2">
      <c r="A7" s="197" t="s">
        <v>114</v>
      </c>
      <c r="B7" s="199" t="s">
        <v>547</v>
      </c>
      <c r="C7" s="197" t="s">
        <v>20</v>
      </c>
      <c r="D7" s="197" t="s">
        <v>548</v>
      </c>
      <c r="E7" s="287">
        <v>0</v>
      </c>
      <c r="F7" s="287"/>
      <c r="G7" s="198" t="s">
        <v>136</v>
      </c>
      <c r="H7" s="202">
        <v>4.4200000000000003E-2</v>
      </c>
      <c r="I7" s="200">
        <v>9.25</v>
      </c>
      <c r="J7" s="200">
        <v>0.4</v>
      </c>
    </row>
    <row r="8" spans="1:10" ht="24" customHeight="1" x14ac:dyDescent="0.2">
      <c r="A8" s="197" t="s">
        <v>114</v>
      </c>
      <c r="B8" s="199" t="s">
        <v>549</v>
      </c>
      <c r="C8" s="197" t="s">
        <v>20</v>
      </c>
      <c r="D8" s="197" t="s">
        <v>550</v>
      </c>
      <c r="E8" s="287">
        <v>0</v>
      </c>
      <c r="F8" s="287"/>
      <c r="G8" s="198" t="s">
        <v>136</v>
      </c>
      <c r="H8" s="202">
        <v>2.2100000000000002E-2</v>
      </c>
      <c r="I8" s="200">
        <v>15.69</v>
      </c>
      <c r="J8" s="200">
        <v>0.34</v>
      </c>
    </row>
    <row r="9" spans="1:10" ht="24" customHeight="1" x14ac:dyDescent="0.2">
      <c r="A9" s="197" t="s">
        <v>114</v>
      </c>
      <c r="B9" s="199" t="s">
        <v>133</v>
      </c>
      <c r="C9" s="197" t="s">
        <v>20</v>
      </c>
      <c r="D9" s="197" t="s">
        <v>134</v>
      </c>
      <c r="E9" s="287" t="s">
        <v>135</v>
      </c>
      <c r="F9" s="287"/>
      <c r="G9" s="198" t="s">
        <v>136</v>
      </c>
      <c r="H9" s="202">
        <v>1.4E-2</v>
      </c>
      <c r="I9" s="200">
        <v>4.4000000000000004</v>
      </c>
      <c r="J9" s="200">
        <v>0.06</v>
      </c>
    </row>
    <row r="10" spans="1:10" ht="24" customHeight="1" x14ac:dyDescent="0.2">
      <c r="A10" s="197" t="s">
        <v>114</v>
      </c>
      <c r="B10" s="199" t="s">
        <v>551</v>
      </c>
      <c r="C10" s="197" t="s">
        <v>20</v>
      </c>
      <c r="D10" s="197" t="s">
        <v>552</v>
      </c>
      <c r="E10" s="287">
        <v>0</v>
      </c>
      <c r="F10" s="287"/>
      <c r="G10" s="198" t="s">
        <v>136</v>
      </c>
      <c r="H10" s="202">
        <v>1.6E-2</v>
      </c>
      <c r="I10" s="200">
        <v>17.02</v>
      </c>
      <c r="J10" s="200">
        <v>0.27</v>
      </c>
    </row>
    <row r="11" spans="1:10" ht="24" customHeight="1" x14ac:dyDescent="0.2">
      <c r="A11" s="197" t="s">
        <v>114</v>
      </c>
      <c r="B11" s="199" t="s">
        <v>553</v>
      </c>
      <c r="C11" s="197" t="s">
        <v>20</v>
      </c>
      <c r="D11" s="197" t="s">
        <v>554</v>
      </c>
      <c r="E11" s="287">
        <v>0</v>
      </c>
      <c r="F11" s="287"/>
      <c r="G11" s="198" t="s">
        <v>111</v>
      </c>
      <c r="H11" s="202">
        <v>2.2100000000000002E-2</v>
      </c>
      <c r="I11" s="200">
        <v>2.25</v>
      </c>
      <c r="J11" s="200">
        <v>0.04</v>
      </c>
    </row>
    <row r="12" spans="1:10" ht="24" customHeight="1" x14ac:dyDescent="0.2">
      <c r="A12" s="197" t="s">
        <v>114</v>
      </c>
      <c r="B12" s="199" t="s">
        <v>555</v>
      </c>
      <c r="C12" s="197" t="s">
        <v>20</v>
      </c>
      <c r="D12" s="197" t="s">
        <v>556</v>
      </c>
      <c r="E12" s="287">
        <v>0</v>
      </c>
      <c r="F12" s="287"/>
      <c r="G12" s="198" t="s">
        <v>136</v>
      </c>
      <c r="H12" s="202">
        <v>8.0000000000000002E-3</v>
      </c>
      <c r="I12" s="200">
        <v>13.01</v>
      </c>
      <c r="J12" s="200">
        <v>0.1</v>
      </c>
    </row>
    <row r="13" spans="1:10" x14ac:dyDescent="0.2">
      <c r="A13" s="205"/>
      <c r="B13" s="205"/>
      <c r="C13" s="205"/>
      <c r="D13" s="205"/>
      <c r="E13" s="205"/>
      <c r="F13" s="206"/>
      <c r="G13" s="205"/>
      <c r="H13" s="206"/>
      <c r="I13" s="205"/>
      <c r="J13" s="206"/>
    </row>
    <row r="14" spans="1:10" ht="15" thickBot="1" x14ac:dyDescent="0.25">
      <c r="A14" s="205"/>
      <c r="B14" s="205"/>
      <c r="C14" s="205"/>
      <c r="D14" s="205"/>
      <c r="E14" s="205" t="s">
        <v>107</v>
      </c>
      <c r="F14" s="206">
        <v>0.28000000000000003</v>
      </c>
      <c r="G14" s="205"/>
      <c r="H14" s="289" t="s">
        <v>108</v>
      </c>
      <c r="I14" s="289"/>
      <c r="J14" s="206">
        <v>1.49</v>
      </c>
    </row>
    <row r="15" spans="1:10" ht="0.95" customHeight="1" thickTop="1" x14ac:dyDescent="0.2">
      <c r="A15" s="190"/>
      <c r="B15" s="190"/>
      <c r="C15" s="190"/>
      <c r="D15" s="190"/>
      <c r="E15" s="190"/>
      <c r="F15" s="190"/>
      <c r="G15" s="190"/>
      <c r="H15" s="190"/>
      <c r="I15" s="190"/>
      <c r="J15" s="190"/>
    </row>
    <row r="16" spans="1:10" ht="18" customHeight="1" x14ac:dyDescent="0.2">
      <c r="A16" s="182" t="s">
        <v>19</v>
      </c>
      <c r="B16" s="184" t="s">
        <v>5</v>
      </c>
      <c r="C16" s="182" t="s">
        <v>6</v>
      </c>
      <c r="D16" s="182" t="s">
        <v>7</v>
      </c>
      <c r="E16" s="285" t="s">
        <v>98</v>
      </c>
      <c r="F16" s="285"/>
      <c r="G16" s="183" t="s">
        <v>8</v>
      </c>
      <c r="H16" s="184" t="s">
        <v>9</v>
      </c>
      <c r="I16" s="184" t="s">
        <v>99</v>
      </c>
      <c r="J16" s="184" t="s">
        <v>100</v>
      </c>
    </row>
    <row r="17" spans="1:10" ht="24" customHeight="1" x14ac:dyDescent="0.2">
      <c r="A17" s="185" t="s">
        <v>101</v>
      </c>
      <c r="B17" s="187" t="s">
        <v>147</v>
      </c>
      <c r="C17" s="185" t="s">
        <v>16</v>
      </c>
      <c r="D17" s="185" t="s">
        <v>35</v>
      </c>
      <c r="E17" s="286" t="s">
        <v>148</v>
      </c>
      <c r="F17" s="286"/>
      <c r="G17" s="186" t="s">
        <v>36</v>
      </c>
      <c r="H17" s="189">
        <v>1</v>
      </c>
      <c r="I17" s="188">
        <v>2324.42</v>
      </c>
      <c r="J17" s="188">
        <v>2324.42</v>
      </c>
    </row>
    <row r="18" spans="1:10" ht="24" customHeight="1" x14ac:dyDescent="0.2">
      <c r="A18" s="191" t="s">
        <v>103</v>
      </c>
      <c r="B18" s="193" t="s">
        <v>149</v>
      </c>
      <c r="C18" s="191" t="s">
        <v>41</v>
      </c>
      <c r="D18" s="191" t="s">
        <v>150</v>
      </c>
      <c r="E18" s="296" t="s">
        <v>102</v>
      </c>
      <c r="F18" s="296"/>
      <c r="G18" s="192" t="s">
        <v>111</v>
      </c>
      <c r="H18" s="196">
        <v>12</v>
      </c>
      <c r="I18" s="194">
        <v>167.29</v>
      </c>
      <c r="J18" s="194">
        <v>2007.48</v>
      </c>
    </row>
    <row r="19" spans="1:10" ht="24" customHeight="1" x14ac:dyDescent="0.2">
      <c r="A19" s="191" t="s">
        <v>103</v>
      </c>
      <c r="B19" s="193" t="s">
        <v>151</v>
      </c>
      <c r="C19" s="191" t="s">
        <v>41</v>
      </c>
      <c r="D19" s="191" t="s">
        <v>152</v>
      </c>
      <c r="E19" s="296" t="s">
        <v>102</v>
      </c>
      <c r="F19" s="296"/>
      <c r="G19" s="192" t="s">
        <v>111</v>
      </c>
      <c r="H19" s="196">
        <v>4</v>
      </c>
      <c r="I19" s="194">
        <v>28.64</v>
      </c>
      <c r="J19" s="194">
        <v>114.56</v>
      </c>
    </row>
    <row r="20" spans="1:10" ht="24" customHeight="1" x14ac:dyDescent="0.2">
      <c r="A20" s="191" t="s">
        <v>103</v>
      </c>
      <c r="B20" s="193" t="s">
        <v>153</v>
      </c>
      <c r="C20" s="191" t="s">
        <v>41</v>
      </c>
      <c r="D20" s="191" t="s">
        <v>154</v>
      </c>
      <c r="E20" s="296" t="s">
        <v>102</v>
      </c>
      <c r="F20" s="296"/>
      <c r="G20" s="192" t="s">
        <v>111</v>
      </c>
      <c r="H20" s="196">
        <v>6</v>
      </c>
      <c r="I20" s="194">
        <v>33.729999999999997</v>
      </c>
      <c r="J20" s="194">
        <v>202.38</v>
      </c>
    </row>
    <row r="21" spans="1:10" x14ac:dyDescent="0.2">
      <c r="A21" s="205"/>
      <c r="B21" s="205"/>
      <c r="C21" s="205"/>
      <c r="D21" s="205"/>
      <c r="E21" s="205"/>
      <c r="F21" s="206"/>
      <c r="G21" s="205"/>
      <c r="H21" s="206"/>
      <c r="I21" s="205"/>
      <c r="J21" s="206"/>
    </row>
    <row r="22" spans="1:10" ht="15" thickBot="1" x14ac:dyDescent="0.25">
      <c r="A22" s="205"/>
      <c r="B22" s="205"/>
      <c r="C22" s="205"/>
      <c r="D22" s="205"/>
      <c r="E22" s="205" t="s">
        <v>107</v>
      </c>
      <c r="F22" s="206">
        <v>550.88</v>
      </c>
      <c r="G22" s="205"/>
      <c r="H22" s="289" t="s">
        <v>108</v>
      </c>
      <c r="I22" s="289"/>
      <c r="J22" s="206">
        <v>2875.3</v>
      </c>
    </row>
    <row r="23" spans="1:10" ht="0.95" customHeight="1" thickTop="1" x14ac:dyDescent="0.2">
      <c r="A23" s="190"/>
      <c r="B23" s="190"/>
      <c r="C23" s="190"/>
      <c r="D23" s="190"/>
      <c r="E23" s="190"/>
      <c r="F23" s="190"/>
      <c r="G23" s="190"/>
      <c r="H23" s="190"/>
      <c r="I23" s="190"/>
      <c r="J23" s="190"/>
    </row>
    <row r="24" spans="1:10" ht="18" customHeight="1" x14ac:dyDescent="0.2">
      <c r="A24" s="182" t="s">
        <v>30</v>
      </c>
      <c r="B24" s="184" t="s">
        <v>5</v>
      </c>
      <c r="C24" s="182" t="s">
        <v>6</v>
      </c>
      <c r="D24" s="182" t="s">
        <v>7</v>
      </c>
      <c r="E24" s="285" t="s">
        <v>98</v>
      </c>
      <c r="F24" s="285"/>
      <c r="G24" s="183" t="s">
        <v>8</v>
      </c>
      <c r="H24" s="184" t="s">
        <v>9</v>
      </c>
      <c r="I24" s="184" t="s">
        <v>99</v>
      </c>
      <c r="J24" s="184" t="s">
        <v>100</v>
      </c>
    </row>
    <row r="25" spans="1:10" ht="24" customHeight="1" x14ac:dyDescent="0.2">
      <c r="A25" s="185" t="s">
        <v>101</v>
      </c>
      <c r="B25" s="187" t="s">
        <v>15</v>
      </c>
      <c r="C25" s="185" t="s">
        <v>16</v>
      </c>
      <c r="D25" s="185" t="s">
        <v>17</v>
      </c>
      <c r="E25" s="286" t="s">
        <v>102</v>
      </c>
      <c r="F25" s="286"/>
      <c r="G25" s="186" t="s">
        <v>18</v>
      </c>
      <c r="H25" s="189">
        <v>1</v>
      </c>
      <c r="I25" s="188">
        <v>0.57999999999999996</v>
      </c>
      <c r="J25" s="188">
        <v>0.57999999999999996</v>
      </c>
    </row>
    <row r="26" spans="1:10" ht="24" customHeight="1" x14ac:dyDescent="0.2">
      <c r="A26" s="191" t="s">
        <v>103</v>
      </c>
      <c r="B26" s="193" t="s">
        <v>104</v>
      </c>
      <c r="C26" s="191" t="s">
        <v>45</v>
      </c>
      <c r="D26" s="191" t="s">
        <v>105</v>
      </c>
      <c r="E26" s="296" t="s">
        <v>106</v>
      </c>
      <c r="F26" s="296"/>
      <c r="G26" s="192" t="s">
        <v>50</v>
      </c>
      <c r="H26" s="196">
        <v>1</v>
      </c>
      <c r="I26" s="194">
        <v>0.57999999999999996</v>
      </c>
      <c r="J26" s="194">
        <v>0.57999999999999996</v>
      </c>
    </row>
    <row r="27" spans="1:10" x14ac:dyDescent="0.2">
      <c r="A27" s="205"/>
      <c r="B27" s="205"/>
      <c r="C27" s="205"/>
      <c r="D27" s="205"/>
      <c r="E27" s="205"/>
      <c r="F27" s="206"/>
      <c r="G27" s="205"/>
      <c r="H27" s="206"/>
      <c r="I27" s="205"/>
      <c r="J27" s="206"/>
    </row>
    <row r="28" spans="1:10" ht="15" thickBot="1" x14ac:dyDescent="0.25">
      <c r="A28" s="205"/>
      <c r="B28" s="205"/>
      <c r="C28" s="205"/>
      <c r="D28" s="205"/>
      <c r="E28" s="205" t="s">
        <v>107</v>
      </c>
      <c r="F28" s="206">
        <v>0.13</v>
      </c>
      <c r="G28" s="205"/>
      <c r="H28" s="289" t="s">
        <v>108</v>
      </c>
      <c r="I28" s="289"/>
      <c r="J28" s="206">
        <v>0.71</v>
      </c>
    </row>
    <row r="29" spans="1:10" ht="0.95" customHeight="1" thickTop="1" x14ac:dyDescent="0.2">
      <c r="A29" s="190"/>
      <c r="B29" s="190"/>
      <c r="C29" s="190"/>
      <c r="D29" s="190"/>
      <c r="E29" s="190"/>
      <c r="F29" s="190"/>
      <c r="G29" s="190"/>
      <c r="H29" s="190"/>
      <c r="I29" s="190"/>
      <c r="J29" s="190"/>
    </row>
    <row r="30" spans="1:10" ht="18" customHeight="1" x14ac:dyDescent="0.2">
      <c r="A30" s="182" t="s">
        <v>34</v>
      </c>
      <c r="B30" s="184" t="s">
        <v>5</v>
      </c>
      <c r="C30" s="182" t="s">
        <v>6</v>
      </c>
      <c r="D30" s="182" t="s">
        <v>7</v>
      </c>
      <c r="E30" s="285" t="s">
        <v>98</v>
      </c>
      <c r="F30" s="285"/>
      <c r="G30" s="183" t="s">
        <v>8</v>
      </c>
      <c r="H30" s="184" t="s">
        <v>9</v>
      </c>
      <c r="I30" s="184" t="s">
        <v>99</v>
      </c>
      <c r="J30" s="184" t="s">
        <v>100</v>
      </c>
    </row>
    <row r="31" spans="1:10" ht="24" customHeight="1" x14ac:dyDescent="0.2">
      <c r="A31" s="185" t="s">
        <v>101</v>
      </c>
      <c r="B31" s="187" t="s">
        <v>557</v>
      </c>
      <c r="C31" s="185" t="s">
        <v>41</v>
      </c>
      <c r="D31" s="185" t="s">
        <v>533</v>
      </c>
      <c r="E31" s="286" t="s">
        <v>122</v>
      </c>
      <c r="F31" s="286"/>
      <c r="G31" s="186" t="s">
        <v>22</v>
      </c>
      <c r="H31" s="189">
        <v>1</v>
      </c>
      <c r="I31" s="188">
        <v>422.89</v>
      </c>
      <c r="J31" s="188">
        <v>422.89</v>
      </c>
    </row>
    <row r="32" spans="1:10" ht="36" customHeight="1" x14ac:dyDescent="0.2">
      <c r="A32" s="191" t="s">
        <v>103</v>
      </c>
      <c r="B32" s="193" t="s">
        <v>558</v>
      </c>
      <c r="C32" s="191" t="s">
        <v>41</v>
      </c>
      <c r="D32" s="191" t="s">
        <v>559</v>
      </c>
      <c r="E32" s="296" t="s">
        <v>560</v>
      </c>
      <c r="F32" s="296"/>
      <c r="G32" s="192" t="s">
        <v>47</v>
      </c>
      <c r="H32" s="196">
        <v>0.01</v>
      </c>
      <c r="I32" s="194">
        <v>426.94</v>
      </c>
      <c r="J32" s="194">
        <v>4.26</v>
      </c>
    </row>
    <row r="33" spans="1:12" ht="24" customHeight="1" x14ac:dyDescent="0.2">
      <c r="A33" s="191" t="s">
        <v>103</v>
      </c>
      <c r="B33" s="193" t="s">
        <v>112</v>
      </c>
      <c r="C33" s="191" t="s">
        <v>41</v>
      </c>
      <c r="D33" s="191" t="s">
        <v>113</v>
      </c>
      <c r="E33" s="296" t="s">
        <v>102</v>
      </c>
      <c r="F33" s="296"/>
      <c r="G33" s="192" t="s">
        <v>111</v>
      </c>
      <c r="H33" s="196">
        <v>1</v>
      </c>
      <c r="I33" s="194">
        <v>28.32</v>
      </c>
      <c r="J33" s="194">
        <v>28.32</v>
      </c>
    </row>
    <row r="34" spans="1:12" ht="24" customHeight="1" x14ac:dyDescent="0.2">
      <c r="A34" s="191" t="s">
        <v>103</v>
      </c>
      <c r="B34" s="193" t="s">
        <v>109</v>
      </c>
      <c r="C34" s="191" t="s">
        <v>41</v>
      </c>
      <c r="D34" s="191" t="s">
        <v>110</v>
      </c>
      <c r="E34" s="296" t="s">
        <v>102</v>
      </c>
      <c r="F34" s="296"/>
      <c r="G34" s="192" t="s">
        <v>111</v>
      </c>
      <c r="H34" s="196">
        <v>2</v>
      </c>
      <c r="I34" s="194">
        <v>19.920000000000002</v>
      </c>
      <c r="J34" s="194">
        <v>39.840000000000003</v>
      </c>
    </row>
    <row r="35" spans="1:12" ht="24" customHeight="1" x14ac:dyDescent="0.2">
      <c r="A35" s="197" t="s">
        <v>114</v>
      </c>
      <c r="B35" s="199" t="s">
        <v>116</v>
      </c>
      <c r="C35" s="197" t="s">
        <v>41</v>
      </c>
      <c r="D35" s="197" t="s">
        <v>117</v>
      </c>
      <c r="E35" s="287" t="s">
        <v>115</v>
      </c>
      <c r="F35" s="287"/>
      <c r="G35" s="198" t="s">
        <v>22</v>
      </c>
      <c r="H35" s="202">
        <v>1</v>
      </c>
      <c r="I35" s="200">
        <v>302.5</v>
      </c>
      <c r="J35" s="200">
        <v>302.5</v>
      </c>
    </row>
    <row r="36" spans="1:12" ht="24" customHeight="1" x14ac:dyDescent="0.2">
      <c r="A36" s="197" t="s">
        <v>114</v>
      </c>
      <c r="B36" s="199" t="s">
        <v>561</v>
      </c>
      <c r="C36" s="197" t="s">
        <v>41</v>
      </c>
      <c r="D36" s="197" t="s">
        <v>562</v>
      </c>
      <c r="E36" s="287" t="s">
        <v>115</v>
      </c>
      <c r="F36" s="287"/>
      <c r="G36" s="198" t="s">
        <v>71</v>
      </c>
      <c r="H36" s="202">
        <v>4</v>
      </c>
      <c r="I36" s="200">
        <v>9.5500000000000007</v>
      </c>
      <c r="J36" s="200">
        <v>38.200000000000003</v>
      </c>
    </row>
    <row r="37" spans="1:12" ht="24" customHeight="1" x14ac:dyDescent="0.2">
      <c r="A37" s="197" t="s">
        <v>114</v>
      </c>
      <c r="B37" s="199" t="s">
        <v>118</v>
      </c>
      <c r="C37" s="197" t="s">
        <v>41</v>
      </c>
      <c r="D37" s="197" t="s">
        <v>119</v>
      </c>
      <c r="E37" s="287" t="s">
        <v>115</v>
      </c>
      <c r="F37" s="287"/>
      <c r="G37" s="198" t="s">
        <v>120</v>
      </c>
      <c r="H37" s="202">
        <v>0.11</v>
      </c>
      <c r="I37" s="200">
        <v>20.85</v>
      </c>
      <c r="J37" s="200">
        <v>2.29</v>
      </c>
    </row>
    <row r="38" spans="1:12" ht="24" customHeight="1" x14ac:dyDescent="0.2">
      <c r="A38" s="197" t="s">
        <v>114</v>
      </c>
      <c r="B38" s="199" t="s">
        <v>563</v>
      </c>
      <c r="C38" s="197" t="s">
        <v>41</v>
      </c>
      <c r="D38" s="197" t="s">
        <v>564</v>
      </c>
      <c r="E38" s="287" t="s">
        <v>115</v>
      </c>
      <c r="F38" s="287"/>
      <c r="G38" s="198" t="s">
        <v>71</v>
      </c>
      <c r="H38" s="202">
        <v>1</v>
      </c>
      <c r="I38" s="200">
        <v>7.48</v>
      </c>
      <c r="J38" s="200">
        <v>7.48</v>
      </c>
    </row>
    <row r="39" spans="1:12" x14ac:dyDescent="0.2">
      <c r="A39" s="205"/>
      <c r="B39" s="205"/>
      <c r="C39" s="205"/>
      <c r="D39" s="205"/>
      <c r="E39" s="205"/>
      <c r="F39" s="206"/>
      <c r="G39" s="205"/>
      <c r="H39" s="206"/>
      <c r="I39" s="205"/>
      <c r="J39" s="206"/>
    </row>
    <row r="40" spans="1:12" ht="15" thickBot="1" x14ac:dyDescent="0.25">
      <c r="A40" s="205"/>
      <c r="B40" s="205"/>
      <c r="C40" s="205"/>
      <c r="D40" s="205"/>
      <c r="E40" s="205" t="s">
        <v>107</v>
      </c>
      <c r="F40" s="206">
        <v>100.22</v>
      </c>
      <c r="G40" s="205"/>
      <c r="H40" s="289" t="s">
        <v>108</v>
      </c>
      <c r="I40" s="289"/>
      <c r="J40" s="206">
        <v>523.11</v>
      </c>
    </row>
    <row r="41" spans="1:12" ht="0.95" customHeight="1" thickTop="1" x14ac:dyDescent="0.2">
      <c r="A41" s="190"/>
      <c r="B41" s="190"/>
      <c r="C41" s="190"/>
      <c r="D41" s="190"/>
      <c r="E41" s="190"/>
      <c r="F41" s="190"/>
      <c r="G41" s="190"/>
      <c r="H41" s="190"/>
      <c r="I41" s="190"/>
      <c r="J41" s="190"/>
    </row>
    <row r="42" spans="1:12" ht="18" customHeight="1" x14ac:dyDescent="0.2">
      <c r="A42" s="182" t="s">
        <v>529</v>
      </c>
      <c r="B42" s="184" t="s">
        <v>5</v>
      </c>
      <c r="C42" s="182" t="s">
        <v>6</v>
      </c>
      <c r="D42" s="182" t="s">
        <v>7</v>
      </c>
      <c r="E42" s="285" t="s">
        <v>98</v>
      </c>
      <c r="F42" s="285"/>
      <c r="G42" s="183" t="s">
        <v>8</v>
      </c>
      <c r="H42" s="184" t="s">
        <v>9</v>
      </c>
      <c r="I42" s="184" t="s">
        <v>99</v>
      </c>
      <c r="J42" s="184" t="s">
        <v>100</v>
      </c>
    </row>
    <row r="43" spans="1:12" ht="24" customHeight="1" x14ac:dyDescent="0.2">
      <c r="A43" s="185" t="s">
        <v>101</v>
      </c>
      <c r="B43" s="187" t="s">
        <v>121</v>
      </c>
      <c r="C43" s="185" t="s">
        <v>16</v>
      </c>
      <c r="D43" s="185" t="s">
        <v>23</v>
      </c>
      <c r="E43" s="286" t="s">
        <v>122</v>
      </c>
      <c r="F43" s="286"/>
      <c r="G43" s="186" t="s">
        <v>24</v>
      </c>
      <c r="H43" s="189">
        <v>1</v>
      </c>
      <c r="I43" s="188">
        <v>6955.4</v>
      </c>
      <c r="J43" s="188">
        <v>6955.4</v>
      </c>
      <c r="L43" s="94"/>
    </row>
    <row r="44" spans="1:12" ht="24" customHeight="1" x14ac:dyDescent="0.2">
      <c r="A44" s="191" t="s">
        <v>103</v>
      </c>
      <c r="B44" s="193" t="s">
        <v>123</v>
      </c>
      <c r="C44" s="191" t="s">
        <v>41</v>
      </c>
      <c r="D44" s="191" t="s">
        <v>124</v>
      </c>
      <c r="E44" s="296" t="s">
        <v>102</v>
      </c>
      <c r="F44" s="296"/>
      <c r="G44" s="192" t="s">
        <v>111</v>
      </c>
      <c r="H44" s="196">
        <v>20</v>
      </c>
      <c r="I44" s="194">
        <v>108.08</v>
      </c>
      <c r="J44" s="194">
        <v>2161.6</v>
      </c>
    </row>
    <row r="45" spans="1:12" ht="24" customHeight="1" x14ac:dyDescent="0.2">
      <c r="A45" s="191" t="s">
        <v>103</v>
      </c>
      <c r="B45" s="193" t="s">
        <v>125</v>
      </c>
      <c r="C45" s="191" t="s">
        <v>41</v>
      </c>
      <c r="D45" s="191" t="s">
        <v>126</v>
      </c>
      <c r="E45" s="296" t="s">
        <v>102</v>
      </c>
      <c r="F45" s="296"/>
      <c r="G45" s="192" t="s">
        <v>111</v>
      </c>
      <c r="H45" s="196">
        <v>40</v>
      </c>
      <c r="I45" s="194">
        <v>46.74</v>
      </c>
      <c r="J45" s="194">
        <v>1869.6</v>
      </c>
    </row>
    <row r="46" spans="1:12" ht="24" customHeight="1" x14ac:dyDescent="0.2">
      <c r="A46" s="191" t="s">
        <v>103</v>
      </c>
      <c r="B46" s="193" t="s">
        <v>127</v>
      </c>
      <c r="C46" s="191" t="s">
        <v>41</v>
      </c>
      <c r="D46" s="191" t="s">
        <v>128</v>
      </c>
      <c r="E46" s="296" t="s">
        <v>102</v>
      </c>
      <c r="F46" s="296"/>
      <c r="G46" s="192" t="s">
        <v>111</v>
      </c>
      <c r="H46" s="196">
        <v>40</v>
      </c>
      <c r="I46" s="194">
        <v>19.78</v>
      </c>
      <c r="J46" s="194">
        <v>791.2</v>
      </c>
    </row>
    <row r="47" spans="1:12" ht="24" customHeight="1" x14ac:dyDescent="0.2">
      <c r="A47" s="191" t="s">
        <v>103</v>
      </c>
      <c r="B47" s="193" t="s">
        <v>129</v>
      </c>
      <c r="C47" s="191" t="s">
        <v>41</v>
      </c>
      <c r="D47" s="191" t="s">
        <v>130</v>
      </c>
      <c r="E47" s="296" t="s">
        <v>102</v>
      </c>
      <c r="F47" s="296"/>
      <c r="G47" s="192" t="s">
        <v>111</v>
      </c>
      <c r="H47" s="196">
        <v>20</v>
      </c>
      <c r="I47" s="194">
        <v>39.82</v>
      </c>
      <c r="J47" s="194">
        <v>796.4</v>
      </c>
    </row>
    <row r="48" spans="1:12" ht="24" customHeight="1" x14ac:dyDescent="0.2">
      <c r="A48" s="191" t="s">
        <v>103</v>
      </c>
      <c r="B48" s="193" t="s">
        <v>131</v>
      </c>
      <c r="C48" s="191" t="s">
        <v>41</v>
      </c>
      <c r="D48" s="191" t="s">
        <v>132</v>
      </c>
      <c r="E48" s="296" t="s">
        <v>102</v>
      </c>
      <c r="F48" s="296"/>
      <c r="G48" s="192" t="s">
        <v>111</v>
      </c>
      <c r="H48" s="196">
        <v>20</v>
      </c>
      <c r="I48" s="194">
        <v>28.11</v>
      </c>
      <c r="J48" s="194">
        <v>562.20000000000005</v>
      </c>
    </row>
    <row r="49" spans="1:10" ht="24" customHeight="1" x14ac:dyDescent="0.2">
      <c r="A49" s="197" t="s">
        <v>114</v>
      </c>
      <c r="B49" s="199" t="s">
        <v>133</v>
      </c>
      <c r="C49" s="197" t="s">
        <v>20</v>
      </c>
      <c r="D49" s="197" t="s">
        <v>134</v>
      </c>
      <c r="E49" s="287" t="s">
        <v>135</v>
      </c>
      <c r="F49" s="287"/>
      <c r="G49" s="198" t="s">
        <v>136</v>
      </c>
      <c r="H49" s="202">
        <v>176</v>
      </c>
      <c r="I49" s="200">
        <v>4.4000000000000004</v>
      </c>
      <c r="J49" s="200">
        <v>774.4</v>
      </c>
    </row>
    <row r="50" spans="1:10" x14ac:dyDescent="0.2">
      <c r="A50" s="205"/>
      <c r="B50" s="205"/>
      <c r="C50" s="205"/>
      <c r="D50" s="205"/>
      <c r="E50" s="205"/>
      <c r="F50" s="206"/>
      <c r="G50" s="205"/>
      <c r="H50" s="206"/>
      <c r="I50" s="205"/>
      <c r="J50" s="206"/>
    </row>
    <row r="51" spans="1:10" s="248" customFormat="1" x14ac:dyDescent="0.2">
      <c r="A51" s="247"/>
      <c r="B51" s="247"/>
      <c r="C51" s="247"/>
      <c r="D51" s="247" t="s">
        <v>844</v>
      </c>
      <c r="E51" s="247" t="s">
        <v>107</v>
      </c>
      <c r="F51" s="206">
        <f>TRUNC(J43*23.7%,2)</f>
        <v>1648.42</v>
      </c>
      <c r="G51" s="247"/>
      <c r="H51" s="289" t="s">
        <v>108</v>
      </c>
      <c r="I51" s="289"/>
      <c r="J51" s="206">
        <f>F51+J43</f>
        <v>8603.82</v>
      </c>
    </row>
    <row r="52" spans="1:10" s="248" customFormat="1" ht="15" customHeight="1" thickBot="1" x14ac:dyDescent="0.25">
      <c r="A52" s="247"/>
      <c r="B52" s="247"/>
      <c r="C52" s="247"/>
      <c r="D52" s="247" t="s">
        <v>845</v>
      </c>
      <c r="E52" s="326" t="s">
        <v>846</v>
      </c>
      <c r="F52" s="326"/>
      <c r="G52" s="327">
        <f>MC!D6</f>
        <v>36</v>
      </c>
      <c r="H52" s="328" t="s">
        <v>847</v>
      </c>
      <c r="I52" s="328"/>
      <c r="J52" s="329">
        <f>TRUNC(J51*G52,2)</f>
        <v>309737.52</v>
      </c>
    </row>
    <row r="53" spans="1:10" ht="0.95" customHeight="1" thickTop="1" x14ac:dyDescent="0.2">
      <c r="A53" s="190"/>
      <c r="B53" s="190"/>
      <c r="C53" s="190"/>
      <c r="D53" s="190"/>
      <c r="E53" s="190"/>
      <c r="F53" s="190"/>
      <c r="G53" s="190"/>
      <c r="H53" s="190"/>
      <c r="I53" s="190"/>
      <c r="J53" s="190"/>
    </row>
    <row r="54" spans="1:10" ht="18" customHeight="1" x14ac:dyDescent="0.2">
      <c r="A54" s="182" t="s">
        <v>530</v>
      </c>
      <c r="B54" s="184" t="s">
        <v>5</v>
      </c>
      <c r="C54" s="182" t="s">
        <v>6</v>
      </c>
      <c r="D54" s="182" t="s">
        <v>7</v>
      </c>
      <c r="E54" s="285" t="s">
        <v>98</v>
      </c>
      <c r="F54" s="285"/>
      <c r="G54" s="183" t="s">
        <v>8</v>
      </c>
      <c r="H54" s="184" t="s">
        <v>9</v>
      </c>
      <c r="I54" s="184" t="s">
        <v>99</v>
      </c>
      <c r="J54" s="184" t="s">
        <v>100</v>
      </c>
    </row>
    <row r="55" spans="1:10" ht="24" customHeight="1" x14ac:dyDescent="0.2">
      <c r="A55" s="185" t="s">
        <v>101</v>
      </c>
      <c r="B55" s="187" t="s">
        <v>25</v>
      </c>
      <c r="C55" s="185" t="s">
        <v>16</v>
      </c>
      <c r="D55" s="185" t="s">
        <v>26</v>
      </c>
      <c r="E55" s="286" t="s">
        <v>122</v>
      </c>
      <c r="F55" s="286"/>
      <c r="G55" s="186" t="s">
        <v>27</v>
      </c>
      <c r="H55" s="189">
        <v>1</v>
      </c>
      <c r="I55" s="188">
        <v>9931.5499999999993</v>
      </c>
      <c r="J55" s="188">
        <v>9931.5499999999993</v>
      </c>
    </row>
    <row r="56" spans="1:10" ht="48" customHeight="1" x14ac:dyDescent="0.2">
      <c r="A56" s="197" t="s">
        <v>114</v>
      </c>
      <c r="B56" s="199" t="s">
        <v>137</v>
      </c>
      <c r="C56" s="197" t="s">
        <v>41</v>
      </c>
      <c r="D56" s="197" t="s">
        <v>138</v>
      </c>
      <c r="E56" s="287" t="s">
        <v>135</v>
      </c>
      <c r="F56" s="287"/>
      <c r="G56" s="198" t="s">
        <v>139</v>
      </c>
      <c r="H56" s="202">
        <v>2.5</v>
      </c>
      <c r="I56" s="200">
        <v>1042</v>
      </c>
      <c r="J56" s="200">
        <v>2605</v>
      </c>
    </row>
    <row r="57" spans="1:10" ht="36" customHeight="1" x14ac:dyDescent="0.2">
      <c r="A57" s="197" t="s">
        <v>114</v>
      </c>
      <c r="B57" s="199" t="s">
        <v>140</v>
      </c>
      <c r="C57" s="197" t="s">
        <v>41</v>
      </c>
      <c r="D57" s="197" t="s">
        <v>141</v>
      </c>
      <c r="E57" s="287" t="s">
        <v>135</v>
      </c>
      <c r="F57" s="287"/>
      <c r="G57" s="198" t="s">
        <v>139</v>
      </c>
      <c r="H57" s="202">
        <v>5</v>
      </c>
      <c r="I57" s="200">
        <v>814.06</v>
      </c>
      <c r="J57" s="200">
        <v>4070.3</v>
      </c>
    </row>
    <row r="58" spans="1:10" ht="36" customHeight="1" x14ac:dyDescent="0.2">
      <c r="A58" s="197" t="s">
        <v>114</v>
      </c>
      <c r="B58" s="199" t="s">
        <v>142</v>
      </c>
      <c r="C58" s="197" t="s">
        <v>41</v>
      </c>
      <c r="D58" s="197" t="s">
        <v>143</v>
      </c>
      <c r="E58" s="287" t="s">
        <v>135</v>
      </c>
      <c r="F58" s="287"/>
      <c r="G58" s="198" t="s">
        <v>139</v>
      </c>
      <c r="H58" s="202">
        <v>2.5</v>
      </c>
      <c r="I58" s="200">
        <v>1302.5</v>
      </c>
      <c r="J58" s="200">
        <v>3256.25</v>
      </c>
    </row>
    <row r="59" spans="1:10" x14ac:dyDescent="0.2">
      <c r="A59" s="205"/>
      <c r="B59" s="205"/>
      <c r="C59" s="205"/>
      <c r="D59" s="205"/>
      <c r="E59" s="205"/>
      <c r="F59" s="206"/>
      <c r="G59" s="205"/>
      <c r="H59" s="206"/>
      <c r="I59" s="205"/>
      <c r="J59" s="206"/>
    </row>
    <row r="60" spans="1:10" ht="15" thickBot="1" x14ac:dyDescent="0.25">
      <c r="A60" s="205"/>
      <c r="B60" s="205"/>
      <c r="C60" s="205"/>
      <c r="D60" s="205"/>
      <c r="E60" s="205" t="s">
        <v>107</v>
      </c>
      <c r="F60" s="206">
        <v>2353.77</v>
      </c>
      <c r="G60" s="205"/>
      <c r="H60" s="289" t="s">
        <v>108</v>
      </c>
      <c r="I60" s="289"/>
      <c r="J60" s="206">
        <v>12285.32</v>
      </c>
    </row>
    <row r="61" spans="1:10" ht="0.95" customHeight="1" thickTop="1" x14ac:dyDescent="0.2">
      <c r="A61" s="190"/>
      <c r="B61" s="190"/>
      <c r="C61" s="190"/>
      <c r="D61" s="190"/>
      <c r="E61" s="190"/>
      <c r="F61" s="190"/>
      <c r="G61" s="190"/>
      <c r="H61" s="190"/>
      <c r="I61" s="190"/>
      <c r="J61" s="190"/>
    </row>
    <row r="62" spans="1:10" ht="18" customHeight="1" x14ac:dyDescent="0.2">
      <c r="A62" s="182" t="s">
        <v>39</v>
      </c>
      <c r="B62" s="184" t="s">
        <v>5</v>
      </c>
      <c r="C62" s="182" t="s">
        <v>6</v>
      </c>
      <c r="D62" s="182" t="s">
        <v>7</v>
      </c>
      <c r="E62" s="285" t="s">
        <v>98</v>
      </c>
      <c r="F62" s="285"/>
      <c r="G62" s="183" t="s">
        <v>8</v>
      </c>
      <c r="H62" s="184" t="s">
        <v>9</v>
      </c>
      <c r="I62" s="184" t="s">
        <v>99</v>
      </c>
      <c r="J62" s="184" t="s">
        <v>100</v>
      </c>
    </row>
    <row r="63" spans="1:10" ht="24" customHeight="1" x14ac:dyDescent="0.2">
      <c r="A63" s="185" t="s">
        <v>101</v>
      </c>
      <c r="B63" s="187" t="s">
        <v>40</v>
      </c>
      <c r="C63" s="185" t="s">
        <v>41</v>
      </c>
      <c r="D63" s="185" t="s">
        <v>42</v>
      </c>
      <c r="E63" s="286" t="s">
        <v>148</v>
      </c>
      <c r="F63" s="286"/>
      <c r="G63" s="186" t="s">
        <v>22</v>
      </c>
      <c r="H63" s="189">
        <v>1</v>
      </c>
      <c r="I63" s="188">
        <v>0.38</v>
      </c>
      <c r="J63" s="188">
        <v>0.38</v>
      </c>
    </row>
    <row r="64" spans="1:10" ht="36" customHeight="1" x14ac:dyDescent="0.2">
      <c r="A64" s="191" t="s">
        <v>103</v>
      </c>
      <c r="B64" s="193" t="s">
        <v>155</v>
      </c>
      <c r="C64" s="191" t="s">
        <v>41</v>
      </c>
      <c r="D64" s="191" t="s">
        <v>156</v>
      </c>
      <c r="E64" s="296" t="s">
        <v>157</v>
      </c>
      <c r="F64" s="296"/>
      <c r="G64" s="192" t="s">
        <v>158</v>
      </c>
      <c r="H64" s="196">
        <v>1E-3</v>
      </c>
      <c r="I64" s="194">
        <v>80.34</v>
      </c>
      <c r="J64" s="194">
        <v>0.08</v>
      </c>
    </row>
    <row r="65" spans="1:10" ht="24" customHeight="1" x14ac:dyDescent="0.2">
      <c r="A65" s="191" t="s">
        <v>103</v>
      </c>
      <c r="B65" s="193" t="s">
        <v>145</v>
      </c>
      <c r="C65" s="191" t="s">
        <v>41</v>
      </c>
      <c r="D65" s="191" t="s">
        <v>146</v>
      </c>
      <c r="E65" s="296" t="s">
        <v>102</v>
      </c>
      <c r="F65" s="296"/>
      <c r="G65" s="192" t="s">
        <v>111</v>
      </c>
      <c r="H65" s="196">
        <v>2.5000000000000001E-3</v>
      </c>
      <c r="I65" s="194">
        <v>16.86</v>
      </c>
      <c r="J65" s="194">
        <v>0.04</v>
      </c>
    </row>
    <row r="66" spans="1:10" ht="24" customHeight="1" x14ac:dyDescent="0.2">
      <c r="A66" s="191" t="s">
        <v>103</v>
      </c>
      <c r="B66" s="193" t="s">
        <v>153</v>
      </c>
      <c r="C66" s="191" t="s">
        <v>41</v>
      </c>
      <c r="D66" s="191" t="s">
        <v>154</v>
      </c>
      <c r="E66" s="296" t="s">
        <v>102</v>
      </c>
      <c r="F66" s="296"/>
      <c r="G66" s="192" t="s">
        <v>111</v>
      </c>
      <c r="H66" s="196">
        <v>2E-3</v>
      </c>
      <c r="I66" s="194">
        <v>33.729999999999997</v>
      </c>
      <c r="J66" s="194">
        <v>0.06</v>
      </c>
    </row>
    <row r="67" spans="1:10" ht="24" customHeight="1" x14ac:dyDescent="0.2">
      <c r="A67" s="191" t="s">
        <v>103</v>
      </c>
      <c r="B67" s="193" t="s">
        <v>159</v>
      </c>
      <c r="C67" s="191" t="s">
        <v>41</v>
      </c>
      <c r="D67" s="191" t="s">
        <v>160</v>
      </c>
      <c r="E67" s="296" t="s">
        <v>102</v>
      </c>
      <c r="F67" s="296"/>
      <c r="G67" s="192" t="s">
        <v>111</v>
      </c>
      <c r="H67" s="196">
        <v>2.5000000000000001E-3</v>
      </c>
      <c r="I67" s="194">
        <v>21.06</v>
      </c>
      <c r="J67" s="194">
        <v>0.05</v>
      </c>
    </row>
    <row r="68" spans="1:10" ht="24" customHeight="1" x14ac:dyDescent="0.2">
      <c r="A68" s="197" t="s">
        <v>114</v>
      </c>
      <c r="B68" s="199" t="s">
        <v>164</v>
      </c>
      <c r="C68" s="197" t="s">
        <v>41</v>
      </c>
      <c r="D68" s="197" t="s">
        <v>165</v>
      </c>
      <c r="E68" s="287" t="s">
        <v>115</v>
      </c>
      <c r="F68" s="287"/>
      <c r="G68" s="198" t="s">
        <v>71</v>
      </c>
      <c r="H68" s="202">
        <v>2.8860000000000001E-3</v>
      </c>
      <c r="I68" s="200">
        <v>4.84</v>
      </c>
      <c r="J68" s="200">
        <v>0.01</v>
      </c>
    </row>
    <row r="69" spans="1:10" ht="24" customHeight="1" x14ac:dyDescent="0.2">
      <c r="A69" s="197" t="s">
        <v>114</v>
      </c>
      <c r="B69" s="199" t="s">
        <v>161</v>
      </c>
      <c r="C69" s="197" t="s">
        <v>45</v>
      </c>
      <c r="D69" s="197" t="s">
        <v>162</v>
      </c>
      <c r="E69" s="287" t="s">
        <v>163</v>
      </c>
      <c r="F69" s="287"/>
      <c r="G69" s="198" t="s">
        <v>136</v>
      </c>
      <c r="H69" s="202">
        <v>7.4999999999999997E-3</v>
      </c>
      <c r="I69" s="200">
        <v>18.924900000000001</v>
      </c>
      <c r="J69" s="200">
        <v>0.14000000000000001</v>
      </c>
    </row>
    <row r="70" spans="1:10" x14ac:dyDescent="0.2">
      <c r="A70" s="205"/>
      <c r="B70" s="205"/>
      <c r="C70" s="205"/>
      <c r="D70" s="205"/>
      <c r="E70" s="205"/>
      <c r="F70" s="206"/>
      <c r="G70" s="205"/>
      <c r="H70" s="206"/>
      <c r="I70" s="205"/>
      <c r="J70" s="206"/>
    </row>
    <row r="71" spans="1:10" ht="15" thickBot="1" x14ac:dyDescent="0.25">
      <c r="A71" s="205"/>
      <c r="B71" s="205"/>
      <c r="C71" s="205"/>
      <c r="D71" s="205"/>
      <c r="E71" s="205" t="s">
        <v>107</v>
      </c>
      <c r="F71" s="206">
        <v>0.09</v>
      </c>
      <c r="G71" s="205"/>
      <c r="H71" s="289" t="s">
        <v>108</v>
      </c>
      <c r="I71" s="289"/>
      <c r="J71" s="206">
        <v>0.47</v>
      </c>
    </row>
    <row r="72" spans="1:10" ht="0.95" customHeight="1" thickTop="1" x14ac:dyDescent="0.2">
      <c r="A72" s="190"/>
      <c r="B72" s="190"/>
      <c r="C72" s="190"/>
      <c r="D72" s="190"/>
      <c r="E72" s="190"/>
      <c r="F72" s="190"/>
      <c r="G72" s="190"/>
      <c r="H72" s="190"/>
      <c r="I72" s="190"/>
      <c r="J72" s="190"/>
    </row>
    <row r="73" spans="1:10" ht="18" customHeight="1" x14ac:dyDescent="0.2">
      <c r="A73" s="182" t="s">
        <v>43</v>
      </c>
      <c r="B73" s="184" t="s">
        <v>5</v>
      </c>
      <c r="C73" s="182" t="s">
        <v>6</v>
      </c>
      <c r="D73" s="182" t="s">
        <v>7</v>
      </c>
      <c r="E73" s="285" t="s">
        <v>98</v>
      </c>
      <c r="F73" s="285"/>
      <c r="G73" s="183" t="s">
        <v>8</v>
      </c>
      <c r="H73" s="184" t="s">
        <v>9</v>
      </c>
      <c r="I73" s="184" t="s">
        <v>99</v>
      </c>
      <c r="J73" s="184" t="s">
        <v>100</v>
      </c>
    </row>
    <row r="74" spans="1:10" ht="48" customHeight="1" x14ac:dyDescent="0.2">
      <c r="A74" s="185" t="s">
        <v>101</v>
      </c>
      <c r="B74" s="187" t="s">
        <v>776</v>
      </c>
      <c r="C74" s="185" t="s">
        <v>45</v>
      </c>
      <c r="D74" s="185" t="s">
        <v>730</v>
      </c>
      <c r="E74" s="286" t="s">
        <v>106</v>
      </c>
      <c r="F74" s="286"/>
      <c r="G74" s="186" t="s">
        <v>47</v>
      </c>
      <c r="H74" s="189">
        <v>1</v>
      </c>
      <c r="I74" s="188">
        <v>8.3000000000000007</v>
      </c>
      <c r="J74" s="188">
        <v>8.3000000000000007</v>
      </c>
    </row>
    <row r="75" spans="1:10" ht="15" customHeight="1" x14ac:dyDescent="0.2">
      <c r="A75" s="285" t="s">
        <v>166</v>
      </c>
      <c r="B75" s="294" t="s">
        <v>5</v>
      </c>
      <c r="C75" s="285" t="s">
        <v>6</v>
      </c>
      <c r="D75" s="285" t="s">
        <v>167</v>
      </c>
      <c r="E75" s="294" t="s">
        <v>168</v>
      </c>
      <c r="F75" s="293" t="s">
        <v>169</v>
      </c>
      <c r="G75" s="294"/>
      <c r="H75" s="293" t="s">
        <v>170</v>
      </c>
      <c r="I75" s="294"/>
      <c r="J75" s="294" t="s">
        <v>171</v>
      </c>
    </row>
    <row r="76" spans="1:10" ht="15" customHeight="1" x14ac:dyDescent="0.2">
      <c r="A76" s="294"/>
      <c r="B76" s="294"/>
      <c r="C76" s="294"/>
      <c r="D76" s="294"/>
      <c r="E76" s="294"/>
      <c r="F76" s="184" t="s">
        <v>172</v>
      </c>
      <c r="G76" s="184" t="s">
        <v>173</v>
      </c>
      <c r="H76" s="184" t="s">
        <v>172</v>
      </c>
      <c r="I76" s="184" t="s">
        <v>173</v>
      </c>
      <c r="J76" s="294"/>
    </row>
    <row r="77" spans="1:10" ht="24" customHeight="1" x14ac:dyDescent="0.2">
      <c r="A77" s="197" t="s">
        <v>114</v>
      </c>
      <c r="B77" s="199" t="s">
        <v>777</v>
      </c>
      <c r="C77" s="197" t="s">
        <v>45</v>
      </c>
      <c r="D77" s="197" t="s">
        <v>778</v>
      </c>
      <c r="E77" s="202">
        <v>3</v>
      </c>
      <c r="F77" s="200">
        <v>0.95</v>
      </c>
      <c r="G77" s="200">
        <v>0.05</v>
      </c>
      <c r="H77" s="201">
        <v>299.59440000000001</v>
      </c>
      <c r="I77" s="201">
        <v>88.933199999999999</v>
      </c>
      <c r="J77" s="201">
        <v>867.18399999999997</v>
      </c>
    </row>
    <row r="78" spans="1:10" ht="24" customHeight="1" x14ac:dyDescent="0.2">
      <c r="A78" s="197" t="s">
        <v>114</v>
      </c>
      <c r="B78" s="199" t="s">
        <v>515</v>
      </c>
      <c r="C78" s="197" t="s">
        <v>45</v>
      </c>
      <c r="D78" s="197" t="s">
        <v>779</v>
      </c>
      <c r="E78" s="202">
        <v>1</v>
      </c>
      <c r="F78" s="200">
        <v>1</v>
      </c>
      <c r="G78" s="200">
        <v>0</v>
      </c>
      <c r="H78" s="201">
        <v>393.49250000000001</v>
      </c>
      <c r="I78" s="201">
        <v>182.19</v>
      </c>
      <c r="J78" s="201">
        <v>393.49250000000001</v>
      </c>
    </row>
    <row r="79" spans="1:10" ht="24" customHeight="1" x14ac:dyDescent="0.2">
      <c r="A79" s="197" t="s">
        <v>114</v>
      </c>
      <c r="B79" s="199" t="s">
        <v>187</v>
      </c>
      <c r="C79" s="197" t="s">
        <v>45</v>
      </c>
      <c r="D79" s="197" t="s">
        <v>188</v>
      </c>
      <c r="E79" s="202">
        <v>1</v>
      </c>
      <c r="F79" s="200">
        <v>1</v>
      </c>
      <c r="G79" s="200">
        <v>0</v>
      </c>
      <c r="H79" s="201">
        <v>715.76400000000001</v>
      </c>
      <c r="I79" s="201">
        <v>266.70699999999999</v>
      </c>
      <c r="J79" s="201">
        <v>715.76400000000001</v>
      </c>
    </row>
    <row r="80" spans="1:10" ht="20.100000000000001" customHeight="1" x14ac:dyDescent="0.2">
      <c r="A80" s="290"/>
      <c r="B80" s="290"/>
      <c r="C80" s="290"/>
      <c r="D80" s="290"/>
      <c r="E80" s="290"/>
      <c r="F80" s="290"/>
      <c r="G80" s="290" t="s">
        <v>176</v>
      </c>
      <c r="H80" s="290"/>
      <c r="I80" s="290"/>
      <c r="J80" s="204">
        <v>1976.4404999999999</v>
      </c>
    </row>
    <row r="81" spans="1:10" ht="20.100000000000001" customHeight="1" x14ac:dyDescent="0.2">
      <c r="A81" s="182" t="s">
        <v>177</v>
      </c>
      <c r="B81" s="184" t="s">
        <v>5</v>
      </c>
      <c r="C81" s="182" t="s">
        <v>6</v>
      </c>
      <c r="D81" s="182" t="s">
        <v>163</v>
      </c>
      <c r="E81" s="184" t="s">
        <v>168</v>
      </c>
      <c r="F81" s="294" t="s">
        <v>178</v>
      </c>
      <c r="G81" s="294"/>
      <c r="H81" s="294"/>
      <c r="I81" s="294"/>
      <c r="J81" s="184" t="s">
        <v>171</v>
      </c>
    </row>
    <row r="82" spans="1:10" ht="24" customHeight="1" x14ac:dyDescent="0.2">
      <c r="A82" s="197" t="s">
        <v>114</v>
      </c>
      <c r="B82" s="199" t="s">
        <v>179</v>
      </c>
      <c r="C82" s="197" t="s">
        <v>45</v>
      </c>
      <c r="D82" s="197" t="s">
        <v>162</v>
      </c>
      <c r="E82" s="202">
        <v>1</v>
      </c>
      <c r="F82" s="197"/>
      <c r="G82" s="197"/>
      <c r="H82" s="197"/>
      <c r="I82" s="201">
        <v>18.924900000000001</v>
      </c>
      <c r="J82" s="201">
        <v>18.924900000000001</v>
      </c>
    </row>
    <row r="83" spans="1:10" ht="20.100000000000001" customHeight="1" x14ac:dyDescent="0.2">
      <c r="A83" s="290"/>
      <c r="B83" s="290"/>
      <c r="C83" s="290"/>
      <c r="D83" s="290"/>
      <c r="E83" s="290"/>
      <c r="F83" s="290"/>
      <c r="G83" s="290" t="s">
        <v>180</v>
      </c>
      <c r="H83" s="290"/>
      <c r="I83" s="290"/>
      <c r="J83" s="204">
        <v>18.924900000000001</v>
      </c>
    </row>
    <row r="84" spans="1:10" ht="20.100000000000001" customHeight="1" x14ac:dyDescent="0.2">
      <c r="A84" s="290"/>
      <c r="B84" s="290"/>
      <c r="C84" s="290"/>
      <c r="D84" s="290"/>
      <c r="E84" s="290"/>
      <c r="F84" s="290"/>
      <c r="G84" s="290" t="s">
        <v>181</v>
      </c>
      <c r="H84" s="290"/>
      <c r="I84" s="290"/>
      <c r="J84" s="204">
        <v>0</v>
      </c>
    </row>
    <row r="85" spans="1:10" ht="20.100000000000001" customHeight="1" x14ac:dyDescent="0.2">
      <c r="A85" s="290"/>
      <c r="B85" s="290"/>
      <c r="C85" s="290"/>
      <c r="D85" s="290"/>
      <c r="E85" s="290"/>
      <c r="F85" s="290"/>
      <c r="G85" s="290" t="s">
        <v>182</v>
      </c>
      <c r="H85" s="290"/>
      <c r="I85" s="290"/>
      <c r="J85" s="204">
        <v>1995.3653999999999</v>
      </c>
    </row>
    <row r="86" spans="1:10" ht="20.100000000000001" customHeight="1" x14ac:dyDescent="0.2">
      <c r="A86" s="290"/>
      <c r="B86" s="290"/>
      <c r="C86" s="290"/>
      <c r="D86" s="290"/>
      <c r="E86" s="290"/>
      <c r="F86" s="290"/>
      <c r="G86" s="290" t="s">
        <v>183</v>
      </c>
      <c r="H86" s="290"/>
      <c r="I86" s="290"/>
      <c r="J86" s="204">
        <v>1.43E-2</v>
      </c>
    </row>
    <row r="87" spans="1:10" ht="20.100000000000001" customHeight="1" x14ac:dyDescent="0.2">
      <c r="A87" s="290"/>
      <c r="B87" s="290"/>
      <c r="C87" s="290"/>
      <c r="D87" s="290"/>
      <c r="E87" s="290"/>
      <c r="F87" s="290"/>
      <c r="G87" s="290" t="s">
        <v>184</v>
      </c>
      <c r="H87" s="290"/>
      <c r="I87" s="290"/>
      <c r="J87" s="204">
        <v>0.1166</v>
      </c>
    </row>
    <row r="88" spans="1:10" ht="20.100000000000001" customHeight="1" x14ac:dyDescent="0.2">
      <c r="A88" s="290"/>
      <c r="B88" s="290"/>
      <c r="C88" s="290"/>
      <c r="D88" s="290"/>
      <c r="E88" s="290"/>
      <c r="F88" s="290"/>
      <c r="G88" s="290" t="s">
        <v>185</v>
      </c>
      <c r="H88" s="290"/>
      <c r="I88" s="290"/>
      <c r="J88" s="204">
        <v>243.82</v>
      </c>
    </row>
    <row r="89" spans="1:10" ht="20.100000000000001" customHeight="1" x14ac:dyDescent="0.2">
      <c r="A89" s="290"/>
      <c r="B89" s="290"/>
      <c r="C89" s="290"/>
      <c r="D89" s="290"/>
      <c r="E89" s="290"/>
      <c r="F89" s="290"/>
      <c r="G89" s="290" t="s">
        <v>186</v>
      </c>
      <c r="H89" s="290"/>
      <c r="I89" s="290"/>
      <c r="J89" s="204">
        <v>8.1837999999999997</v>
      </c>
    </row>
    <row r="90" spans="1:10" x14ac:dyDescent="0.2">
      <c r="A90" s="205"/>
      <c r="B90" s="205"/>
      <c r="C90" s="205"/>
      <c r="D90" s="205"/>
      <c r="E90" s="205"/>
      <c r="F90" s="206"/>
      <c r="G90" s="205"/>
      <c r="H90" s="206"/>
      <c r="I90" s="205"/>
      <c r="J90" s="206"/>
    </row>
    <row r="91" spans="1:10" ht="15" thickBot="1" x14ac:dyDescent="0.25">
      <c r="A91" s="205"/>
      <c r="B91" s="205"/>
      <c r="C91" s="205"/>
      <c r="D91" s="205"/>
      <c r="E91" s="205" t="s">
        <v>107</v>
      </c>
      <c r="F91" s="206">
        <v>1.96</v>
      </c>
      <c r="G91" s="205"/>
      <c r="H91" s="289" t="s">
        <v>108</v>
      </c>
      <c r="I91" s="289"/>
      <c r="J91" s="206">
        <v>10.26</v>
      </c>
    </row>
    <row r="92" spans="1:10" ht="0.95" customHeight="1" thickTop="1" x14ac:dyDescent="0.2">
      <c r="A92" s="190"/>
      <c r="B92" s="190"/>
      <c r="C92" s="190"/>
      <c r="D92" s="190"/>
      <c r="E92" s="190"/>
      <c r="F92" s="190"/>
      <c r="G92" s="190"/>
      <c r="H92" s="190"/>
      <c r="I92" s="190"/>
      <c r="J92" s="190"/>
    </row>
    <row r="93" spans="1:10" ht="18" customHeight="1" x14ac:dyDescent="0.2">
      <c r="A93" s="182" t="s">
        <v>48</v>
      </c>
      <c r="B93" s="184" t="s">
        <v>5</v>
      </c>
      <c r="C93" s="182" t="s">
        <v>6</v>
      </c>
      <c r="D93" s="182" t="s">
        <v>7</v>
      </c>
      <c r="E93" s="285" t="s">
        <v>98</v>
      </c>
      <c r="F93" s="285"/>
      <c r="G93" s="183" t="s">
        <v>8</v>
      </c>
      <c r="H93" s="184" t="s">
        <v>9</v>
      </c>
      <c r="I93" s="184" t="s">
        <v>99</v>
      </c>
      <c r="J93" s="184" t="s">
        <v>100</v>
      </c>
    </row>
    <row r="94" spans="1:10" ht="24" customHeight="1" x14ac:dyDescent="0.2">
      <c r="A94" s="185" t="s">
        <v>101</v>
      </c>
      <c r="B94" s="187" t="s">
        <v>44</v>
      </c>
      <c r="C94" s="185" t="s">
        <v>45</v>
      </c>
      <c r="D94" s="185" t="s">
        <v>46</v>
      </c>
      <c r="E94" s="286" t="s">
        <v>106</v>
      </c>
      <c r="F94" s="286"/>
      <c r="G94" s="186" t="s">
        <v>47</v>
      </c>
      <c r="H94" s="189">
        <v>1</v>
      </c>
      <c r="I94" s="188">
        <v>1.59</v>
      </c>
      <c r="J94" s="188">
        <v>1.59</v>
      </c>
    </row>
    <row r="95" spans="1:10" ht="15" customHeight="1" x14ac:dyDescent="0.2">
      <c r="A95" s="285" t="s">
        <v>166</v>
      </c>
      <c r="B95" s="294" t="s">
        <v>5</v>
      </c>
      <c r="C95" s="285" t="s">
        <v>6</v>
      </c>
      <c r="D95" s="285" t="s">
        <v>167</v>
      </c>
      <c r="E95" s="294" t="s">
        <v>168</v>
      </c>
      <c r="F95" s="293" t="s">
        <v>169</v>
      </c>
      <c r="G95" s="294"/>
      <c r="H95" s="293" t="s">
        <v>170</v>
      </c>
      <c r="I95" s="294"/>
      <c r="J95" s="294" t="s">
        <v>171</v>
      </c>
    </row>
    <row r="96" spans="1:10" ht="15" customHeight="1" x14ac:dyDescent="0.2">
      <c r="A96" s="294"/>
      <c r="B96" s="294"/>
      <c r="C96" s="294"/>
      <c r="D96" s="294"/>
      <c r="E96" s="294"/>
      <c r="F96" s="184" t="s">
        <v>172</v>
      </c>
      <c r="G96" s="184" t="s">
        <v>173</v>
      </c>
      <c r="H96" s="184" t="s">
        <v>172</v>
      </c>
      <c r="I96" s="184" t="s">
        <v>173</v>
      </c>
      <c r="J96" s="294"/>
    </row>
    <row r="97" spans="1:10" ht="24" customHeight="1" x14ac:dyDescent="0.2">
      <c r="A97" s="197" t="s">
        <v>114</v>
      </c>
      <c r="B97" s="199" t="s">
        <v>174</v>
      </c>
      <c r="C97" s="197" t="s">
        <v>45</v>
      </c>
      <c r="D97" s="197" t="s">
        <v>175</v>
      </c>
      <c r="E97" s="202">
        <v>1</v>
      </c>
      <c r="F97" s="200">
        <v>1</v>
      </c>
      <c r="G97" s="200">
        <v>0</v>
      </c>
      <c r="H97" s="201">
        <v>257.53530000000001</v>
      </c>
      <c r="I97" s="201">
        <v>92.364500000000007</v>
      </c>
      <c r="J97" s="201">
        <v>257.53530000000001</v>
      </c>
    </row>
    <row r="98" spans="1:10" ht="20.100000000000001" customHeight="1" x14ac:dyDescent="0.2">
      <c r="A98" s="290"/>
      <c r="B98" s="290"/>
      <c r="C98" s="290"/>
      <c r="D98" s="290"/>
      <c r="E98" s="290"/>
      <c r="F98" s="290"/>
      <c r="G98" s="290" t="s">
        <v>176</v>
      </c>
      <c r="H98" s="290"/>
      <c r="I98" s="290"/>
      <c r="J98" s="204">
        <v>257.53530000000001</v>
      </c>
    </row>
    <row r="99" spans="1:10" ht="20.100000000000001" customHeight="1" x14ac:dyDescent="0.2">
      <c r="A99" s="182" t="s">
        <v>177</v>
      </c>
      <c r="B99" s="184" t="s">
        <v>5</v>
      </c>
      <c r="C99" s="182" t="s">
        <v>6</v>
      </c>
      <c r="D99" s="182" t="s">
        <v>163</v>
      </c>
      <c r="E99" s="184" t="s">
        <v>168</v>
      </c>
      <c r="F99" s="294" t="s">
        <v>178</v>
      </c>
      <c r="G99" s="294"/>
      <c r="H99" s="294"/>
      <c r="I99" s="294"/>
      <c r="J99" s="184" t="s">
        <v>171</v>
      </c>
    </row>
    <row r="100" spans="1:10" ht="24" customHeight="1" x14ac:dyDescent="0.2">
      <c r="A100" s="197" t="s">
        <v>114</v>
      </c>
      <c r="B100" s="199" t="s">
        <v>179</v>
      </c>
      <c r="C100" s="197" t="s">
        <v>45</v>
      </c>
      <c r="D100" s="197" t="s">
        <v>162</v>
      </c>
      <c r="E100" s="202">
        <v>1</v>
      </c>
      <c r="F100" s="197"/>
      <c r="G100" s="197"/>
      <c r="H100" s="197"/>
      <c r="I100" s="201">
        <v>18.924900000000001</v>
      </c>
      <c r="J100" s="201">
        <v>18.924900000000001</v>
      </c>
    </row>
    <row r="101" spans="1:10" ht="20.100000000000001" customHeight="1" x14ac:dyDescent="0.2">
      <c r="A101" s="290"/>
      <c r="B101" s="290"/>
      <c r="C101" s="290"/>
      <c r="D101" s="290"/>
      <c r="E101" s="290"/>
      <c r="F101" s="290"/>
      <c r="G101" s="290" t="s">
        <v>180</v>
      </c>
      <c r="H101" s="290"/>
      <c r="I101" s="290"/>
      <c r="J101" s="204">
        <v>18.924900000000001</v>
      </c>
    </row>
    <row r="102" spans="1:10" ht="20.100000000000001" customHeight="1" x14ac:dyDescent="0.2">
      <c r="A102" s="290"/>
      <c r="B102" s="290"/>
      <c r="C102" s="290"/>
      <c r="D102" s="290"/>
      <c r="E102" s="290"/>
      <c r="F102" s="290"/>
      <c r="G102" s="290" t="s">
        <v>181</v>
      </c>
      <c r="H102" s="290"/>
      <c r="I102" s="290"/>
      <c r="J102" s="204">
        <v>0</v>
      </c>
    </row>
    <row r="103" spans="1:10" ht="20.100000000000001" customHeight="1" x14ac:dyDescent="0.2">
      <c r="A103" s="290"/>
      <c r="B103" s="290"/>
      <c r="C103" s="290"/>
      <c r="D103" s="290"/>
      <c r="E103" s="290"/>
      <c r="F103" s="290"/>
      <c r="G103" s="290" t="s">
        <v>182</v>
      </c>
      <c r="H103" s="290"/>
      <c r="I103" s="290"/>
      <c r="J103" s="204">
        <v>276.46019999999999</v>
      </c>
    </row>
    <row r="104" spans="1:10" ht="20.100000000000001" customHeight="1" x14ac:dyDescent="0.2">
      <c r="A104" s="290"/>
      <c r="B104" s="290"/>
      <c r="C104" s="290"/>
      <c r="D104" s="290"/>
      <c r="E104" s="290"/>
      <c r="F104" s="290"/>
      <c r="G104" s="290" t="s">
        <v>183</v>
      </c>
      <c r="H104" s="290"/>
      <c r="I104" s="290"/>
      <c r="J104" s="204">
        <v>1.43E-2</v>
      </c>
    </row>
    <row r="105" spans="1:10" ht="20.100000000000001" customHeight="1" x14ac:dyDescent="0.2">
      <c r="A105" s="290"/>
      <c r="B105" s="290"/>
      <c r="C105" s="290"/>
      <c r="D105" s="290"/>
      <c r="E105" s="290"/>
      <c r="F105" s="290"/>
      <c r="G105" s="290" t="s">
        <v>184</v>
      </c>
      <c r="H105" s="290"/>
      <c r="I105" s="290"/>
      <c r="J105" s="204">
        <v>2.23E-2</v>
      </c>
    </row>
    <row r="106" spans="1:10" ht="20.100000000000001" customHeight="1" x14ac:dyDescent="0.2">
      <c r="A106" s="290"/>
      <c r="B106" s="290"/>
      <c r="C106" s="290"/>
      <c r="D106" s="290"/>
      <c r="E106" s="290"/>
      <c r="F106" s="290"/>
      <c r="G106" s="290" t="s">
        <v>185</v>
      </c>
      <c r="H106" s="290"/>
      <c r="I106" s="290"/>
      <c r="J106" s="204">
        <v>176.81</v>
      </c>
    </row>
    <row r="107" spans="1:10" ht="20.100000000000001" customHeight="1" x14ac:dyDescent="0.2">
      <c r="A107" s="290"/>
      <c r="B107" s="290"/>
      <c r="C107" s="290"/>
      <c r="D107" s="290"/>
      <c r="E107" s="290"/>
      <c r="F107" s="290"/>
      <c r="G107" s="290" t="s">
        <v>186</v>
      </c>
      <c r="H107" s="290"/>
      <c r="I107" s="290"/>
      <c r="J107" s="204">
        <v>1.5636000000000001</v>
      </c>
    </row>
    <row r="108" spans="1:10" x14ac:dyDescent="0.2">
      <c r="A108" s="205"/>
      <c r="B108" s="205"/>
      <c r="C108" s="205"/>
      <c r="D108" s="205"/>
      <c r="E108" s="205"/>
      <c r="F108" s="206"/>
      <c r="G108" s="205"/>
      <c r="H108" s="206"/>
      <c r="I108" s="205"/>
      <c r="J108" s="206"/>
    </row>
    <row r="109" spans="1:10" ht="15" thickBot="1" x14ac:dyDescent="0.25">
      <c r="A109" s="205"/>
      <c r="B109" s="205"/>
      <c r="C109" s="205"/>
      <c r="D109" s="205"/>
      <c r="E109" s="205" t="s">
        <v>107</v>
      </c>
      <c r="F109" s="206">
        <v>0.37</v>
      </c>
      <c r="G109" s="205"/>
      <c r="H109" s="289" t="s">
        <v>108</v>
      </c>
      <c r="I109" s="289"/>
      <c r="J109" s="206">
        <v>1.96</v>
      </c>
    </row>
    <row r="110" spans="1:10" ht="0.95" customHeight="1" thickTop="1" x14ac:dyDescent="0.2">
      <c r="A110" s="190"/>
      <c r="B110" s="190"/>
      <c r="C110" s="190"/>
      <c r="D110" s="190"/>
      <c r="E110" s="190"/>
      <c r="F110" s="190"/>
      <c r="G110" s="190"/>
      <c r="H110" s="190"/>
      <c r="I110" s="190"/>
      <c r="J110" s="190"/>
    </row>
    <row r="111" spans="1:10" ht="18" customHeight="1" x14ac:dyDescent="0.2">
      <c r="A111" s="182" t="s">
        <v>49</v>
      </c>
      <c r="B111" s="184" t="s">
        <v>5</v>
      </c>
      <c r="C111" s="182" t="s">
        <v>6</v>
      </c>
      <c r="D111" s="182" t="s">
        <v>7</v>
      </c>
      <c r="E111" s="285" t="s">
        <v>98</v>
      </c>
      <c r="F111" s="285"/>
      <c r="G111" s="183" t="s">
        <v>8</v>
      </c>
      <c r="H111" s="184" t="s">
        <v>9</v>
      </c>
      <c r="I111" s="184" t="s">
        <v>99</v>
      </c>
      <c r="J111" s="184" t="s">
        <v>100</v>
      </c>
    </row>
    <row r="112" spans="1:10" ht="24" customHeight="1" x14ac:dyDescent="0.2">
      <c r="A112" s="185" t="s">
        <v>101</v>
      </c>
      <c r="B112" s="187" t="s">
        <v>565</v>
      </c>
      <c r="C112" s="185" t="s">
        <v>45</v>
      </c>
      <c r="D112" s="185" t="s">
        <v>542</v>
      </c>
      <c r="E112" s="286" t="s">
        <v>106</v>
      </c>
      <c r="F112" s="286"/>
      <c r="G112" s="186" t="s">
        <v>50</v>
      </c>
      <c r="H112" s="189">
        <v>1</v>
      </c>
      <c r="I112" s="188">
        <v>0.95</v>
      </c>
      <c r="J112" s="188">
        <v>0.95</v>
      </c>
    </row>
    <row r="113" spans="1:10" ht="15" customHeight="1" x14ac:dyDescent="0.2">
      <c r="A113" s="285" t="s">
        <v>166</v>
      </c>
      <c r="B113" s="294" t="s">
        <v>5</v>
      </c>
      <c r="C113" s="285" t="s">
        <v>6</v>
      </c>
      <c r="D113" s="285" t="s">
        <v>167</v>
      </c>
      <c r="E113" s="294" t="s">
        <v>168</v>
      </c>
      <c r="F113" s="293" t="s">
        <v>169</v>
      </c>
      <c r="G113" s="294"/>
      <c r="H113" s="293" t="s">
        <v>170</v>
      </c>
      <c r="I113" s="294"/>
      <c r="J113" s="294" t="s">
        <v>171</v>
      </c>
    </row>
    <row r="114" spans="1:10" ht="15" customHeight="1" x14ac:dyDescent="0.2">
      <c r="A114" s="294"/>
      <c r="B114" s="294"/>
      <c r="C114" s="294"/>
      <c r="D114" s="294"/>
      <c r="E114" s="294"/>
      <c r="F114" s="184" t="s">
        <v>172</v>
      </c>
      <c r="G114" s="184" t="s">
        <v>173</v>
      </c>
      <c r="H114" s="184" t="s">
        <v>172</v>
      </c>
      <c r="I114" s="184" t="s">
        <v>173</v>
      </c>
      <c r="J114" s="294"/>
    </row>
    <row r="115" spans="1:10" ht="24" customHeight="1" x14ac:dyDescent="0.2">
      <c r="A115" s="197" t="s">
        <v>114</v>
      </c>
      <c r="B115" s="199" t="s">
        <v>258</v>
      </c>
      <c r="C115" s="197" t="s">
        <v>45</v>
      </c>
      <c r="D115" s="197" t="s">
        <v>259</v>
      </c>
      <c r="E115" s="202">
        <v>1</v>
      </c>
      <c r="F115" s="200">
        <v>1</v>
      </c>
      <c r="G115" s="200">
        <v>0</v>
      </c>
      <c r="H115" s="201">
        <v>292.44139999999999</v>
      </c>
      <c r="I115" s="201">
        <v>82.760599999999997</v>
      </c>
      <c r="J115" s="201">
        <v>292.44139999999999</v>
      </c>
    </row>
    <row r="116" spans="1:10" ht="20.100000000000001" customHeight="1" x14ac:dyDescent="0.2">
      <c r="A116" s="290"/>
      <c r="B116" s="290"/>
      <c r="C116" s="290"/>
      <c r="D116" s="290"/>
      <c r="E116" s="290"/>
      <c r="F116" s="290"/>
      <c r="G116" s="290" t="s">
        <v>176</v>
      </c>
      <c r="H116" s="290"/>
      <c r="I116" s="290"/>
      <c r="J116" s="204">
        <v>292.44139999999999</v>
      </c>
    </row>
    <row r="117" spans="1:10" ht="20.100000000000001" customHeight="1" x14ac:dyDescent="0.2">
      <c r="A117" s="290"/>
      <c r="B117" s="290"/>
      <c r="C117" s="290"/>
      <c r="D117" s="290"/>
      <c r="E117" s="290"/>
      <c r="F117" s="290"/>
      <c r="G117" s="290" t="s">
        <v>182</v>
      </c>
      <c r="H117" s="290"/>
      <c r="I117" s="290"/>
      <c r="J117" s="204">
        <v>292.44139999999999</v>
      </c>
    </row>
    <row r="118" spans="1:10" ht="20.100000000000001" customHeight="1" x14ac:dyDescent="0.2">
      <c r="A118" s="290"/>
      <c r="B118" s="290"/>
      <c r="C118" s="290"/>
      <c r="D118" s="290"/>
      <c r="E118" s="290"/>
      <c r="F118" s="290"/>
      <c r="G118" s="290" t="s">
        <v>183</v>
      </c>
      <c r="H118" s="290"/>
      <c r="I118" s="290"/>
      <c r="J118" s="204">
        <v>1.43E-2</v>
      </c>
    </row>
    <row r="119" spans="1:10" ht="20.100000000000001" customHeight="1" x14ac:dyDescent="0.2">
      <c r="A119" s="290"/>
      <c r="B119" s="290"/>
      <c r="C119" s="290"/>
      <c r="D119" s="290"/>
      <c r="E119" s="290"/>
      <c r="F119" s="290"/>
      <c r="G119" s="290" t="s">
        <v>184</v>
      </c>
      <c r="H119" s="290"/>
      <c r="I119" s="290"/>
      <c r="J119" s="204">
        <v>1.34E-2</v>
      </c>
    </row>
    <row r="120" spans="1:10" ht="20.100000000000001" customHeight="1" x14ac:dyDescent="0.2">
      <c r="A120" s="290"/>
      <c r="B120" s="290"/>
      <c r="C120" s="290"/>
      <c r="D120" s="290"/>
      <c r="E120" s="290"/>
      <c r="F120" s="290"/>
      <c r="G120" s="290" t="s">
        <v>185</v>
      </c>
      <c r="H120" s="290"/>
      <c r="I120" s="290"/>
      <c r="J120" s="204">
        <v>311.25</v>
      </c>
    </row>
    <row r="121" spans="1:10" ht="20.100000000000001" customHeight="1" x14ac:dyDescent="0.2">
      <c r="A121" s="290"/>
      <c r="B121" s="290"/>
      <c r="C121" s="290"/>
      <c r="D121" s="290"/>
      <c r="E121" s="290"/>
      <c r="F121" s="290"/>
      <c r="G121" s="290" t="s">
        <v>186</v>
      </c>
      <c r="H121" s="290"/>
      <c r="I121" s="290"/>
      <c r="J121" s="204">
        <v>0.93959999999999999</v>
      </c>
    </row>
    <row r="122" spans="1:10" x14ac:dyDescent="0.2">
      <c r="A122" s="205"/>
      <c r="B122" s="205"/>
      <c r="C122" s="205"/>
      <c r="D122" s="205"/>
      <c r="E122" s="205"/>
      <c r="F122" s="206"/>
      <c r="G122" s="205"/>
      <c r="H122" s="206"/>
      <c r="I122" s="205"/>
      <c r="J122" s="206"/>
    </row>
    <row r="123" spans="1:10" ht="15" thickBot="1" x14ac:dyDescent="0.25">
      <c r="A123" s="205"/>
      <c r="B123" s="205"/>
      <c r="C123" s="205"/>
      <c r="D123" s="205"/>
      <c r="E123" s="205" t="s">
        <v>107</v>
      </c>
      <c r="F123" s="206">
        <v>0.22</v>
      </c>
      <c r="G123" s="205"/>
      <c r="H123" s="289" t="s">
        <v>108</v>
      </c>
      <c r="I123" s="289"/>
      <c r="J123" s="206">
        <v>1.17</v>
      </c>
    </row>
    <row r="124" spans="1:10" ht="0.95" customHeight="1" thickTop="1" x14ac:dyDescent="0.2">
      <c r="A124" s="190"/>
      <c r="B124" s="190"/>
      <c r="C124" s="190"/>
      <c r="D124" s="190"/>
      <c r="E124" s="190"/>
      <c r="F124" s="190"/>
      <c r="G124" s="190"/>
      <c r="H124" s="190"/>
      <c r="I124" s="190"/>
      <c r="J124" s="190"/>
    </row>
    <row r="125" spans="1:10" ht="18" customHeight="1" x14ac:dyDescent="0.2">
      <c r="A125" s="182" t="s">
        <v>566</v>
      </c>
      <c r="B125" s="184" t="s">
        <v>5</v>
      </c>
      <c r="C125" s="182" t="s">
        <v>6</v>
      </c>
      <c r="D125" s="182" t="s">
        <v>7</v>
      </c>
      <c r="E125" s="285" t="s">
        <v>98</v>
      </c>
      <c r="F125" s="285"/>
      <c r="G125" s="183" t="s">
        <v>8</v>
      </c>
      <c r="H125" s="184" t="s">
        <v>9</v>
      </c>
      <c r="I125" s="184" t="s">
        <v>99</v>
      </c>
      <c r="J125" s="184" t="s">
        <v>100</v>
      </c>
    </row>
    <row r="126" spans="1:10" ht="24" customHeight="1" x14ac:dyDescent="0.2">
      <c r="A126" s="185" t="s">
        <v>101</v>
      </c>
      <c r="B126" s="187" t="s">
        <v>254</v>
      </c>
      <c r="C126" s="185" t="s">
        <v>45</v>
      </c>
      <c r="D126" s="185" t="s">
        <v>255</v>
      </c>
      <c r="E126" s="286" t="s">
        <v>106</v>
      </c>
      <c r="F126" s="286"/>
      <c r="G126" s="186" t="s">
        <v>50</v>
      </c>
      <c r="H126" s="189">
        <v>1</v>
      </c>
      <c r="I126" s="188">
        <v>0.78</v>
      </c>
      <c r="J126" s="188">
        <v>0.78</v>
      </c>
    </row>
    <row r="127" spans="1:10" ht="15" customHeight="1" x14ac:dyDescent="0.2">
      <c r="A127" s="285" t="s">
        <v>166</v>
      </c>
      <c r="B127" s="294" t="s">
        <v>5</v>
      </c>
      <c r="C127" s="285" t="s">
        <v>6</v>
      </c>
      <c r="D127" s="285" t="s">
        <v>167</v>
      </c>
      <c r="E127" s="294" t="s">
        <v>168</v>
      </c>
      <c r="F127" s="293" t="s">
        <v>169</v>
      </c>
      <c r="G127" s="294"/>
      <c r="H127" s="293" t="s">
        <v>170</v>
      </c>
      <c r="I127" s="294"/>
      <c r="J127" s="294" t="s">
        <v>171</v>
      </c>
    </row>
    <row r="128" spans="1:10" ht="15" customHeight="1" x14ac:dyDescent="0.2">
      <c r="A128" s="294"/>
      <c r="B128" s="294"/>
      <c r="C128" s="294"/>
      <c r="D128" s="294"/>
      <c r="E128" s="294"/>
      <c r="F128" s="184" t="s">
        <v>172</v>
      </c>
      <c r="G128" s="184" t="s">
        <v>173</v>
      </c>
      <c r="H128" s="184" t="s">
        <v>172</v>
      </c>
      <c r="I128" s="184" t="s">
        <v>173</v>
      </c>
      <c r="J128" s="294"/>
    </row>
    <row r="129" spans="1:10" ht="24" customHeight="1" x14ac:dyDescent="0.2">
      <c r="A129" s="197" t="s">
        <v>114</v>
      </c>
      <c r="B129" s="199" t="s">
        <v>258</v>
      </c>
      <c r="C129" s="197" t="s">
        <v>45</v>
      </c>
      <c r="D129" s="197" t="s">
        <v>259</v>
      </c>
      <c r="E129" s="202">
        <v>1</v>
      </c>
      <c r="F129" s="200">
        <v>1</v>
      </c>
      <c r="G129" s="200">
        <v>0</v>
      </c>
      <c r="H129" s="201">
        <v>292.44139999999999</v>
      </c>
      <c r="I129" s="201">
        <v>82.760599999999997</v>
      </c>
      <c r="J129" s="201">
        <v>292.44139999999999</v>
      </c>
    </row>
    <row r="130" spans="1:10" ht="20.100000000000001" customHeight="1" x14ac:dyDescent="0.2">
      <c r="A130" s="290"/>
      <c r="B130" s="290"/>
      <c r="C130" s="290"/>
      <c r="D130" s="290"/>
      <c r="E130" s="290"/>
      <c r="F130" s="290"/>
      <c r="G130" s="290" t="s">
        <v>176</v>
      </c>
      <c r="H130" s="290"/>
      <c r="I130" s="290"/>
      <c r="J130" s="204">
        <v>292.44139999999999</v>
      </c>
    </row>
    <row r="131" spans="1:10" ht="20.100000000000001" customHeight="1" x14ac:dyDescent="0.2">
      <c r="A131" s="290"/>
      <c r="B131" s="290"/>
      <c r="C131" s="290"/>
      <c r="D131" s="290"/>
      <c r="E131" s="290"/>
      <c r="F131" s="290"/>
      <c r="G131" s="290" t="s">
        <v>182</v>
      </c>
      <c r="H131" s="290"/>
      <c r="I131" s="290"/>
      <c r="J131" s="204">
        <v>292.44139999999999</v>
      </c>
    </row>
    <row r="132" spans="1:10" ht="20.100000000000001" customHeight="1" x14ac:dyDescent="0.2">
      <c r="A132" s="290"/>
      <c r="B132" s="290"/>
      <c r="C132" s="290"/>
      <c r="D132" s="290"/>
      <c r="E132" s="290"/>
      <c r="F132" s="290"/>
      <c r="G132" s="290" t="s">
        <v>183</v>
      </c>
      <c r="H132" s="290"/>
      <c r="I132" s="290"/>
      <c r="J132" s="204">
        <v>0</v>
      </c>
    </row>
    <row r="133" spans="1:10" ht="20.100000000000001" customHeight="1" x14ac:dyDescent="0.2">
      <c r="A133" s="290"/>
      <c r="B133" s="290"/>
      <c r="C133" s="290"/>
      <c r="D133" s="290"/>
      <c r="E133" s="290"/>
      <c r="F133" s="290"/>
      <c r="G133" s="290" t="s">
        <v>184</v>
      </c>
      <c r="H133" s="290"/>
      <c r="I133" s="290"/>
      <c r="J133" s="204">
        <v>0</v>
      </c>
    </row>
    <row r="134" spans="1:10" ht="20.100000000000001" customHeight="1" x14ac:dyDescent="0.2">
      <c r="A134" s="290"/>
      <c r="B134" s="290"/>
      <c r="C134" s="290"/>
      <c r="D134" s="290"/>
      <c r="E134" s="290"/>
      <c r="F134" s="290"/>
      <c r="G134" s="290" t="s">
        <v>185</v>
      </c>
      <c r="H134" s="290"/>
      <c r="I134" s="290"/>
      <c r="J134" s="204">
        <v>373.5</v>
      </c>
    </row>
    <row r="135" spans="1:10" ht="20.100000000000001" customHeight="1" x14ac:dyDescent="0.2">
      <c r="A135" s="290"/>
      <c r="B135" s="290"/>
      <c r="C135" s="290"/>
      <c r="D135" s="290"/>
      <c r="E135" s="290"/>
      <c r="F135" s="290"/>
      <c r="G135" s="290" t="s">
        <v>186</v>
      </c>
      <c r="H135" s="290"/>
      <c r="I135" s="290"/>
      <c r="J135" s="204">
        <v>0.78300000000000003</v>
      </c>
    </row>
    <row r="136" spans="1:10" x14ac:dyDescent="0.2">
      <c r="A136" s="205"/>
      <c r="B136" s="205"/>
      <c r="C136" s="205"/>
      <c r="D136" s="205"/>
      <c r="E136" s="205"/>
      <c r="F136" s="206"/>
      <c r="G136" s="205"/>
      <c r="H136" s="206"/>
      <c r="I136" s="205"/>
      <c r="J136" s="206"/>
    </row>
    <row r="137" spans="1:10" ht="15" thickBot="1" x14ac:dyDescent="0.25">
      <c r="A137" s="205"/>
      <c r="B137" s="205"/>
      <c r="C137" s="205"/>
      <c r="D137" s="205"/>
      <c r="E137" s="205" t="s">
        <v>107</v>
      </c>
      <c r="F137" s="206">
        <v>0.18</v>
      </c>
      <c r="G137" s="205"/>
      <c r="H137" s="289" t="s">
        <v>108</v>
      </c>
      <c r="I137" s="289"/>
      <c r="J137" s="206">
        <v>0.96</v>
      </c>
    </row>
    <row r="138" spans="1:10" ht="0.95" customHeight="1" thickTop="1" x14ac:dyDescent="0.2">
      <c r="A138" s="190"/>
      <c r="B138" s="190"/>
      <c r="C138" s="190"/>
      <c r="D138" s="190"/>
      <c r="E138" s="190"/>
      <c r="F138" s="190"/>
      <c r="G138" s="190"/>
      <c r="H138" s="190"/>
      <c r="I138" s="190"/>
      <c r="J138" s="190"/>
    </row>
    <row r="139" spans="1:10" ht="18" customHeight="1" x14ac:dyDescent="0.2">
      <c r="A139" s="182" t="s">
        <v>53</v>
      </c>
      <c r="B139" s="184" t="s">
        <v>5</v>
      </c>
      <c r="C139" s="182" t="s">
        <v>6</v>
      </c>
      <c r="D139" s="182" t="s">
        <v>7</v>
      </c>
      <c r="E139" s="285" t="s">
        <v>98</v>
      </c>
      <c r="F139" s="285"/>
      <c r="G139" s="183" t="s">
        <v>8</v>
      </c>
      <c r="H139" s="184" t="s">
        <v>9</v>
      </c>
      <c r="I139" s="184" t="s">
        <v>99</v>
      </c>
      <c r="J139" s="184" t="s">
        <v>100</v>
      </c>
    </row>
    <row r="140" spans="1:10" ht="24" customHeight="1" x14ac:dyDescent="0.2">
      <c r="A140" s="185" t="s">
        <v>101</v>
      </c>
      <c r="B140" s="187" t="s">
        <v>54</v>
      </c>
      <c r="C140" s="185" t="s">
        <v>45</v>
      </c>
      <c r="D140" s="185" t="s">
        <v>55</v>
      </c>
      <c r="E140" s="286" t="s">
        <v>106</v>
      </c>
      <c r="F140" s="286"/>
      <c r="G140" s="186" t="s">
        <v>22</v>
      </c>
      <c r="H140" s="189">
        <v>1</v>
      </c>
      <c r="I140" s="188">
        <v>1.06</v>
      </c>
      <c r="J140" s="188">
        <v>1.06</v>
      </c>
    </row>
    <row r="141" spans="1:10" ht="15" customHeight="1" x14ac:dyDescent="0.2">
      <c r="A141" s="285" t="s">
        <v>166</v>
      </c>
      <c r="B141" s="294" t="s">
        <v>5</v>
      </c>
      <c r="C141" s="285" t="s">
        <v>6</v>
      </c>
      <c r="D141" s="285" t="s">
        <v>167</v>
      </c>
      <c r="E141" s="294" t="s">
        <v>168</v>
      </c>
      <c r="F141" s="293" t="s">
        <v>169</v>
      </c>
      <c r="G141" s="294"/>
      <c r="H141" s="293" t="s">
        <v>170</v>
      </c>
      <c r="I141" s="294"/>
      <c r="J141" s="294" t="s">
        <v>171</v>
      </c>
    </row>
    <row r="142" spans="1:10" ht="15" customHeight="1" x14ac:dyDescent="0.2">
      <c r="A142" s="294"/>
      <c r="B142" s="294"/>
      <c r="C142" s="294"/>
      <c r="D142" s="294"/>
      <c r="E142" s="294"/>
      <c r="F142" s="184" t="s">
        <v>172</v>
      </c>
      <c r="G142" s="184" t="s">
        <v>173</v>
      </c>
      <c r="H142" s="184" t="s">
        <v>172</v>
      </c>
      <c r="I142" s="184" t="s">
        <v>173</v>
      </c>
      <c r="J142" s="294"/>
    </row>
    <row r="143" spans="1:10" ht="24" customHeight="1" x14ac:dyDescent="0.2">
      <c r="A143" s="197" t="s">
        <v>114</v>
      </c>
      <c r="B143" s="199" t="s">
        <v>189</v>
      </c>
      <c r="C143" s="197" t="s">
        <v>45</v>
      </c>
      <c r="D143" s="197" t="s">
        <v>190</v>
      </c>
      <c r="E143" s="202">
        <v>2</v>
      </c>
      <c r="F143" s="200">
        <v>0.51</v>
      </c>
      <c r="G143" s="200">
        <v>0.49</v>
      </c>
      <c r="H143" s="201">
        <v>344.02480000000003</v>
      </c>
      <c r="I143" s="201">
        <v>80.855699999999999</v>
      </c>
      <c r="J143" s="201">
        <v>430.14389999999997</v>
      </c>
    </row>
    <row r="144" spans="1:10" ht="24" customHeight="1" x14ac:dyDescent="0.2">
      <c r="A144" s="197" t="s">
        <v>114</v>
      </c>
      <c r="B144" s="199" t="s">
        <v>191</v>
      </c>
      <c r="C144" s="197" t="s">
        <v>45</v>
      </c>
      <c r="D144" s="197" t="s">
        <v>192</v>
      </c>
      <c r="E144" s="202">
        <v>1</v>
      </c>
      <c r="F144" s="200">
        <v>0.69</v>
      </c>
      <c r="G144" s="200">
        <v>0.31</v>
      </c>
      <c r="H144" s="201">
        <v>4.8609999999999998</v>
      </c>
      <c r="I144" s="201">
        <v>3.3851</v>
      </c>
      <c r="J144" s="201">
        <v>4.4035000000000002</v>
      </c>
    </row>
    <row r="145" spans="1:10" ht="24" customHeight="1" x14ac:dyDescent="0.2">
      <c r="A145" s="197" t="s">
        <v>114</v>
      </c>
      <c r="B145" s="199" t="s">
        <v>193</v>
      </c>
      <c r="C145" s="197" t="s">
        <v>45</v>
      </c>
      <c r="D145" s="197" t="s">
        <v>194</v>
      </c>
      <c r="E145" s="202">
        <v>1</v>
      </c>
      <c r="F145" s="200">
        <v>0.71</v>
      </c>
      <c r="G145" s="200">
        <v>0.28999999999999998</v>
      </c>
      <c r="H145" s="201">
        <v>239.679</v>
      </c>
      <c r="I145" s="201">
        <v>96.242599999999996</v>
      </c>
      <c r="J145" s="201">
        <v>198.08240000000001</v>
      </c>
    </row>
    <row r="146" spans="1:10" ht="24" customHeight="1" x14ac:dyDescent="0.2">
      <c r="A146" s="197" t="s">
        <v>114</v>
      </c>
      <c r="B146" s="199" t="s">
        <v>195</v>
      </c>
      <c r="C146" s="197" t="s">
        <v>45</v>
      </c>
      <c r="D146" s="197" t="s">
        <v>196</v>
      </c>
      <c r="E146" s="202">
        <v>1</v>
      </c>
      <c r="F146" s="200">
        <v>0.96</v>
      </c>
      <c r="G146" s="200">
        <v>0.04</v>
      </c>
      <c r="H146" s="201">
        <v>232.90039999999999</v>
      </c>
      <c r="I146" s="201">
        <v>107.9222</v>
      </c>
      <c r="J146" s="201">
        <v>227.90129999999999</v>
      </c>
    </row>
    <row r="147" spans="1:10" ht="24" customHeight="1" x14ac:dyDescent="0.2">
      <c r="A147" s="197" t="s">
        <v>114</v>
      </c>
      <c r="B147" s="199" t="s">
        <v>197</v>
      </c>
      <c r="C147" s="197" t="s">
        <v>45</v>
      </c>
      <c r="D147" s="197" t="s">
        <v>198</v>
      </c>
      <c r="E147" s="202">
        <v>1</v>
      </c>
      <c r="F147" s="200">
        <v>1</v>
      </c>
      <c r="G147" s="200">
        <v>0</v>
      </c>
      <c r="H147" s="201">
        <v>188.56870000000001</v>
      </c>
      <c r="I147" s="201">
        <v>76.163600000000002</v>
      </c>
      <c r="J147" s="201">
        <v>188.56870000000001</v>
      </c>
    </row>
    <row r="148" spans="1:10" ht="24" customHeight="1" x14ac:dyDescent="0.2">
      <c r="A148" s="197" t="s">
        <v>114</v>
      </c>
      <c r="B148" s="199" t="s">
        <v>199</v>
      </c>
      <c r="C148" s="197" t="s">
        <v>45</v>
      </c>
      <c r="D148" s="197" t="s">
        <v>200</v>
      </c>
      <c r="E148" s="202">
        <v>1</v>
      </c>
      <c r="F148" s="200">
        <v>0.69</v>
      </c>
      <c r="G148" s="200">
        <v>0.31</v>
      </c>
      <c r="H148" s="201">
        <v>133.89279999999999</v>
      </c>
      <c r="I148" s="201">
        <v>40.707299999999996</v>
      </c>
      <c r="J148" s="201">
        <v>105.00530000000001</v>
      </c>
    </row>
    <row r="149" spans="1:10" ht="20.100000000000001" customHeight="1" x14ac:dyDescent="0.2">
      <c r="A149" s="290"/>
      <c r="B149" s="290"/>
      <c r="C149" s="290"/>
      <c r="D149" s="290"/>
      <c r="E149" s="290"/>
      <c r="F149" s="290"/>
      <c r="G149" s="290" t="s">
        <v>176</v>
      </c>
      <c r="H149" s="290"/>
      <c r="I149" s="290"/>
      <c r="J149" s="204">
        <v>1154.1051</v>
      </c>
    </row>
    <row r="150" spans="1:10" ht="20.100000000000001" customHeight="1" x14ac:dyDescent="0.2">
      <c r="A150" s="182" t="s">
        <v>177</v>
      </c>
      <c r="B150" s="184" t="s">
        <v>5</v>
      </c>
      <c r="C150" s="182" t="s">
        <v>6</v>
      </c>
      <c r="D150" s="182" t="s">
        <v>163</v>
      </c>
      <c r="E150" s="184" t="s">
        <v>168</v>
      </c>
      <c r="F150" s="294" t="s">
        <v>178</v>
      </c>
      <c r="G150" s="294"/>
      <c r="H150" s="294"/>
      <c r="I150" s="294"/>
      <c r="J150" s="184" t="s">
        <v>171</v>
      </c>
    </row>
    <row r="151" spans="1:10" ht="24" customHeight="1" x14ac:dyDescent="0.2">
      <c r="A151" s="197" t="s">
        <v>114</v>
      </c>
      <c r="B151" s="199" t="s">
        <v>179</v>
      </c>
      <c r="C151" s="197" t="s">
        <v>45</v>
      </c>
      <c r="D151" s="197" t="s">
        <v>162</v>
      </c>
      <c r="E151" s="202">
        <v>1</v>
      </c>
      <c r="F151" s="197"/>
      <c r="G151" s="197"/>
      <c r="H151" s="197"/>
      <c r="I151" s="201">
        <v>18.924900000000001</v>
      </c>
      <c r="J151" s="201">
        <v>18.924900000000001</v>
      </c>
    </row>
    <row r="152" spans="1:10" ht="20.100000000000001" customHeight="1" x14ac:dyDescent="0.2">
      <c r="A152" s="290"/>
      <c r="B152" s="290"/>
      <c r="C152" s="290"/>
      <c r="D152" s="290"/>
      <c r="E152" s="290"/>
      <c r="F152" s="290"/>
      <c r="G152" s="290" t="s">
        <v>180</v>
      </c>
      <c r="H152" s="290"/>
      <c r="I152" s="290"/>
      <c r="J152" s="204">
        <v>18.924900000000001</v>
      </c>
    </row>
    <row r="153" spans="1:10" ht="20.100000000000001" customHeight="1" x14ac:dyDescent="0.2">
      <c r="A153" s="290"/>
      <c r="B153" s="290"/>
      <c r="C153" s="290"/>
      <c r="D153" s="290"/>
      <c r="E153" s="290"/>
      <c r="F153" s="290"/>
      <c r="G153" s="290" t="s">
        <v>181</v>
      </c>
      <c r="H153" s="290"/>
      <c r="I153" s="290"/>
      <c r="J153" s="204">
        <v>0</v>
      </c>
    </row>
    <row r="154" spans="1:10" ht="20.100000000000001" customHeight="1" x14ac:dyDescent="0.2">
      <c r="A154" s="290"/>
      <c r="B154" s="290"/>
      <c r="C154" s="290"/>
      <c r="D154" s="290"/>
      <c r="E154" s="290"/>
      <c r="F154" s="290"/>
      <c r="G154" s="290" t="s">
        <v>182</v>
      </c>
      <c r="H154" s="290"/>
      <c r="I154" s="290"/>
      <c r="J154" s="204">
        <v>1173.03</v>
      </c>
    </row>
    <row r="155" spans="1:10" ht="20.100000000000001" customHeight="1" x14ac:dyDescent="0.2">
      <c r="A155" s="290"/>
      <c r="B155" s="290"/>
      <c r="C155" s="290"/>
      <c r="D155" s="290"/>
      <c r="E155" s="290"/>
      <c r="F155" s="290"/>
      <c r="G155" s="290" t="s">
        <v>183</v>
      </c>
      <c r="H155" s="290"/>
      <c r="I155" s="290"/>
      <c r="J155" s="204">
        <v>1.43E-2</v>
      </c>
    </row>
    <row r="156" spans="1:10" ht="20.100000000000001" customHeight="1" x14ac:dyDescent="0.2">
      <c r="A156" s="290"/>
      <c r="B156" s="290"/>
      <c r="C156" s="290"/>
      <c r="D156" s="290"/>
      <c r="E156" s="290"/>
      <c r="F156" s="290"/>
      <c r="G156" s="290" t="s">
        <v>184</v>
      </c>
      <c r="H156" s="290"/>
      <c r="I156" s="290"/>
      <c r="J156" s="204">
        <v>1.49E-2</v>
      </c>
    </row>
    <row r="157" spans="1:10" ht="20.100000000000001" customHeight="1" x14ac:dyDescent="0.2">
      <c r="A157" s="290"/>
      <c r="B157" s="290"/>
      <c r="C157" s="290"/>
      <c r="D157" s="290"/>
      <c r="E157" s="290"/>
      <c r="F157" s="290"/>
      <c r="G157" s="290" t="s">
        <v>185</v>
      </c>
      <c r="H157" s="290"/>
      <c r="I157" s="290"/>
      <c r="J157" s="204">
        <v>1121.33</v>
      </c>
    </row>
    <row r="158" spans="1:10" ht="20.100000000000001" customHeight="1" x14ac:dyDescent="0.2">
      <c r="A158" s="290"/>
      <c r="B158" s="290"/>
      <c r="C158" s="290"/>
      <c r="D158" s="290"/>
      <c r="E158" s="290"/>
      <c r="F158" s="290"/>
      <c r="G158" s="290" t="s">
        <v>186</v>
      </c>
      <c r="H158" s="290"/>
      <c r="I158" s="290"/>
      <c r="J158" s="204">
        <v>1.0461</v>
      </c>
    </row>
    <row r="159" spans="1:10" x14ac:dyDescent="0.2">
      <c r="A159" s="205"/>
      <c r="B159" s="205"/>
      <c r="C159" s="205"/>
      <c r="D159" s="205"/>
      <c r="E159" s="205"/>
      <c r="F159" s="206"/>
      <c r="G159" s="205"/>
      <c r="H159" s="206"/>
      <c r="I159" s="205"/>
      <c r="J159" s="206"/>
    </row>
    <row r="160" spans="1:10" ht="15" thickBot="1" x14ac:dyDescent="0.25">
      <c r="A160" s="205"/>
      <c r="B160" s="205"/>
      <c r="C160" s="205"/>
      <c r="D160" s="205"/>
      <c r="E160" s="205" t="s">
        <v>107</v>
      </c>
      <c r="F160" s="206">
        <v>0.25</v>
      </c>
      <c r="G160" s="205"/>
      <c r="H160" s="289" t="s">
        <v>108</v>
      </c>
      <c r="I160" s="289"/>
      <c r="J160" s="206">
        <v>1.31</v>
      </c>
    </row>
    <row r="161" spans="1:10" ht="0.95" customHeight="1" thickTop="1" x14ac:dyDescent="0.2">
      <c r="A161" s="190"/>
      <c r="B161" s="190"/>
      <c r="C161" s="190"/>
      <c r="D161" s="190"/>
      <c r="E161" s="190"/>
      <c r="F161" s="190"/>
      <c r="G161" s="190"/>
      <c r="H161" s="190"/>
      <c r="I161" s="190"/>
      <c r="J161" s="190"/>
    </row>
    <row r="162" spans="1:10" ht="18" customHeight="1" x14ac:dyDescent="0.2">
      <c r="A162" s="182" t="s">
        <v>56</v>
      </c>
      <c r="B162" s="184" t="s">
        <v>5</v>
      </c>
      <c r="C162" s="182" t="s">
        <v>6</v>
      </c>
      <c r="D162" s="182" t="s">
        <v>7</v>
      </c>
      <c r="E162" s="285" t="s">
        <v>98</v>
      </c>
      <c r="F162" s="285"/>
      <c r="G162" s="183" t="s">
        <v>8</v>
      </c>
      <c r="H162" s="184" t="s">
        <v>9</v>
      </c>
      <c r="I162" s="184" t="s">
        <v>99</v>
      </c>
      <c r="J162" s="184" t="s">
        <v>100</v>
      </c>
    </row>
    <row r="163" spans="1:10" ht="24" customHeight="1" x14ac:dyDescent="0.2">
      <c r="A163" s="185" t="s">
        <v>101</v>
      </c>
      <c r="B163" s="187" t="s">
        <v>57</v>
      </c>
      <c r="C163" s="185" t="s">
        <v>45</v>
      </c>
      <c r="D163" s="185" t="s">
        <v>58</v>
      </c>
      <c r="E163" s="286" t="s">
        <v>106</v>
      </c>
      <c r="F163" s="286"/>
      <c r="G163" s="186" t="s">
        <v>47</v>
      </c>
      <c r="H163" s="189">
        <v>1</v>
      </c>
      <c r="I163" s="188">
        <v>11.21</v>
      </c>
      <c r="J163" s="188">
        <v>11.21</v>
      </c>
    </row>
    <row r="164" spans="1:10" ht="15" customHeight="1" x14ac:dyDescent="0.2">
      <c r="A164" s="285" t="s">
        <v>166</v>
      </c>
      <c r="B164" s="294" t="s">
        <v>5</v>
      </c>
      <c r="C164" s="285" t="s">
        <v>6</v>
      </c>
      <c r="D164" s="285" t="s">
        <v>167</v>
      </c>
      <c r="E164" s="294" t="s">
        <v>168</v>
      </c>
      <c r="F164" s="293" t="s">
        <v>169</v>
      </c>
      <c r="G164" s="294"/>
      <c r="H164" s="293" t="s">
        <v>170</v>
      </c>
      <c r="I164" s="294"/>
      <c r="J164" s="294" t="s">
        <v>171</v>
      </c>
    </row>
    <row r="165" spans="1:10" ht="15" customHeight="1" x14ac:dyDescent="0.2">
      <c r="A165" s="294"/>
      <c r="B165" s="294"/>
      <c r="C165" s="294"/>
      <c r="D165" s="294"/>
      <c r="E165" s="294"/>
      <c r="F165" s="184" t="s">
        <v>172</v>
      </c>
      <c r="G165" s="184" t="s">
        <v>173</v>
      </c>
      <c r="H165" s="184" t="s">
        <v>172</v>
      </c>
      <c r="I165" s="184" t="s">
        <v>173</v>
      </c>
      <c r="J165" s="294"/>
    </row>
    <row r="166" spans="1:10" ht="24" customHeight="1" x14ac:dyDescent="0.2">
      <c r="A166" s="197" t="s">
        <v>114</v>
      </c>
      <c r="B166" s="199" t="s">
        <v>189</v>
      </c>
      <c r="C166" s="197" t="s">
        <v>45</v>
      </c>
      <c r="D166" s="197" t="s">
        <v>190</v>
      </c>
      <c r="E166" s="202">
        <v>2</v>
      </c>
      <c r="F166" s="200">
        <v>0.62</v>
      </c>
      <c r="G166" s="200">
        <v>0.38</v>
      </c>
      <c r="H166" s="201">
        <v>344.02480000000003</v>
      </c>
      <c r="I166" s="201">
        <v>80.855699999999999</v>
      </c>
      <c r="J166" s="201">
        <v>488.04109999999997</v>
      </c>
    </row>
    <row r="167" spans="1:10" ht="24" customHeight="1" x14ac:dyDescent="0.2">
      <c r="A167" s="197" t="s">
        <v>114</v>
      </c>
      <c r="B167" s="199" t="s">
        <v>191</v>
      </c>
      <c r="C167" s="197" t="s">
        <v>45</v>
      </c>
      <c r="D167" s="197" t="s">
        <v>192</v>
      </c>
      <c r="E167" s="202">
        <v>1</v>
      </c>
      <c r="F167" s="200">
        <v>0.69</v>
      </c>
      <c r="G167" s="200">
        <v>0.31</v>
      </c>
      <c r="H167" s="201">
        <v>4.8609999999999998</v>
      </c>
      <c r="I167" s="201">
        <v>3.3851</v>
      </c>
      <c r="J167" s="201">
        <v>4.4035000000000002</v>
      </c>
    </row>
    <row r="168" spans="1:10" ht="24" customHeight="1" x14ac:dyDescent="0.2">
      <c r="A168" s="197" t="s">
        <v>114</v>
      </c>
      <c r="B168" s="199" t="s">
        <v>193</v>
      </c>
      <c r="C168" s="197" t="s">
        <v>45</v>
      </c>
      <c r="D168" s="197" t="s">
        <v>194</v>
      </c>
      <c r="E168" s="202">
        <v>1</v>
      </c>
      <c r="F168" s="200">
        <v>0.99</v>
      </c>
      <c r="G168" s="200">
        <v>0.01</v>
      </c>
      <c r="H168" s="201">
        <v>239.679</v>
      </c>
      <c r="I168" s="201">
        <v>96.242599999999996</v>
      </c>
      <c r="J168" s="201">
        <v>238.24459999999999</v>
      </c>
    </row>
    <row r="169" spans="1:10" ht="24" customHeight="1" x14ac:dyDescent="0.2">
      <c r="A169" s="197" t="s">
        <v>114</v>
      </c>
      <c r="B169" s="199" t="s">
        <v>195</v>
      </c>
      <c r="C169" s="197" t="s">
        <v>45</v>
      </c>
      <c r="D169" s="197" t="s">
        <v>196</v>
      </c>
      <c r="E169" s="202">
        <v>1</v>
      </c>
      <c r="F169" s="200">
        <v>0.96</v>
      </c>
      <c r="G169" s="200">
        <v>0.04</v>
      </c>
      <c r="H169" s="201">
        <v>232.90039999999999</v>
      </c>
      <c r="I169" s="201">
        <v>107.9222</v>
      </c>
      <c r="J169" s="201">
        <v>227.90129999999999</v>
      </c>
    </row>
    <row r="170" spans="1:10" ht="24" customHeight="1" x14ac:dyDescent="0.2">
      <c r="A170" s="197" t="s">
        <v>114</v>
      </c>
      <c r="B170" s="199" t="s">
        <v>197</v>
      </c>
      <c r="C170" s="197" t="s">
        <v>45</v>
      </c>
      <c r="D170" s="197" t="s">
        <v>198</v>
      </c>
      <c r="E170" s="202">
        <v>1</v>
      </c>
      <c r="F170" s="200">
        <v>1</v>
      </c>
      <c r="G170" s="200">
        <v>0</v>
      </c>
      <c r="H170" s="201">
        <v>188.56870000000001</v>
      </c>
      <c r="I170" s="201">
        <v>76.163600000000002</v>
      </c>
      <c r="J170" s="201">
        <v>188.56870000000001</v>
      </c>
    </row>
    <row r="171" spans="1:10" ht="24" customHeight="1" x14ac:dyDescent="0.2">
      <c r="A171" s="197" t="s">
        <v>114</v>
      </c>
      <c r="B171" s="199" t="s">
        <v>199</v>
      </c>
      <c r="C171" s="197" t="s">
        <v>45</v>
      </c>
      <c r="D171" s="197" t="s">
        <v>200</v>
      </c>
      <c r="E171" s="202">
        <v>1</v>
      </c>
      <c r="F171" s="200">
        <v>0.69</v>
      </c>
      <c r="G171" s="200">
        <v>0.31</v>
      </c>
      <c r="H171" s="201">
        <v>133.89279999999999</v>
      </c>
      <c r="I171" s="201">
        <v>40.707299999999996</v>
      </c>
      <c r="J171" s="201">
        <v>105.00530000000001</v>
      </c>
    </row>
    <row r="172" spans="1:10" ht="20.100000000000001" customHeight="1" x14ac:dyDescent="0.2">
      <c r="A172" s="290"/>
      <c r="B172" s="290"/>
      <c r="C172" s="290"/>
      <c r="D172" s="290"/>
      <c r="E172" s="290"/>
      <c r="F172" s="290"/>
      <c r="G172" s="290" t="s">
        <v>176</v>
      </c>
      <c r="H172" s="290"/>
      <c r="I172" s="290"/>
      <c r="J172" s="204">
        <v>1252.1645000000001</v>
      </c>
    </row>
    <row r="173" spans="1:10" ht="20.100000000000001" customHeight="1" x14ac:dyDescent="0.2">
      <c r="A173" s="182" t="s">
        <v>177</v>
      </c>
      <c r="B173" s="184" t="s">
        <v>5</v>
      </c>
      <c r="C173" s="182" t="s">
        <v>6</v>
      </c>
      <c r="D173" s="182" t="s">
        <v>163</v>
      </c>
      <c r="E173" s="184" t="s">
        <v>168</v>
      </c>
      <c r="F173" s="294" t="s">
        <v>178</v>
      </c>
      <c r="G173" s="294"/>
      <c r="H173" s="294"/>
      <c r="I173" s="294"/>
      <c r="J173" s="184" t="s">
        <v>171</v>
      </c>
    </row>
    <row r="174" spans="1:10" ht="24" customHeight="1" x14ac:dyDescent="0.2">
      <c r="A174" s="197" t="s">
        <v>114</v>
      </c>
      <c r="B174" s="199" t="s">
        <v>179</v>
      </c>
      <c r="C174" s="197" t="s">
        <v>45</v>
      </c>
      <c r="D174" s="197" t="s">
        <v>162</v>
      </c>
      <c r="E174" s="202">
        <v>1</v>
      </c>
      <c r="F174" s="197"/>
      <c r="G174" s="197"/>
      <c r="H174" s="197"/>
      <c r="I174" s="201">
        <v>18.924900000000001</v>
      </c>
      <c r="J174" s="201">
        <v>18.924900000000001</v>
      </c>
    </row>
    <row r="175" spans="1:10" ht="20.100000000000001" customHeight="1" x14ac:dyDescent="0.2">
      <c r="A175" s="290"/>
      <c r="B175" s="290"/>
      <c r="C175" s="290"/>
      <c r="D175" s="290"/>
      <c r="E175" s="290"/>
      <c r="F175" s="290"/>
      <c r="G175" s="290" t="s">
        <v>180</v>
      </c>
      <c r="H175" s="290"/>
      <c r="I175" s="290"/>
      <c r="J175" s="204">
        <v>18.924900000000001</v>
      </c>
    </row>
    <row r="176" spans="1:10" ht="20.100000000000001" customHeight="1" x14ac:dyDescent="0.2">
      <c r="A176" s="290"/>
      <c r="B176" s="290"/>
      <c r="C176" s="290"/>
      <c r="D176" s="290"/>
      <c r="E176" s="290"/>
      <c r="F176" s="290"/>
      <c r="G176" s="290" t="s">
        <v>181</v>
      </c>
      <c r="H176" s="290"/>
      <c r="I176" s="290"/>
      <c r="J176" s="204">
        <v>0</v>
      </c>
    </row>
    <row r="177" spans="1:10" ht="20.100000000000001" customHeight="1" x14ac:dyDescent="0.2">
      <c r="A177" s="290"/>
      <c r="B177" s="290"/>
      <c r="C177" s="290"/>
      <c r="D177" s="290"/>
      <c r="E177" s="290"/>
      <c r="F177" s="290"/>
      <c r="G177" s="290" t="s">
        <v>182</v>
      </c>
      <c r="H177" s="290"/>
      <c r="I177" s="290"/>
      <c r="J177" s="204">
        <v>1271.0894000000001</v>
      </c>
    </row>
    <row r="178" spans="1:10" ht="20.100000000000001" customHeight="1" x14ac:dyDescent="0.2">
      <c r="A178" s="290"/>
      <c r="B178" s="290"/>
      <c r="C178" s="290"/>
      <c r="D178" s="290"/>
      <c r="E178" s="290"/>
      <c r="F178" s="290"/>
      <c r="G178" s="290" t="s">
        <v>183</v>
      </c>
      <c r="H178" s="290"/>
      <c r="I178" s="290"/>
      <c r="J178" s="204">
        <v>1.43E-2</v>
      </c>
    </row>
    <row r="179" spans="1:10" ht="20.100000000000001" customHeight="1" x14ac:dyDescent="0.2">
      <c r="A179" s="290"/>
      <c r="B179" s="290"/>
      <c r="C179" s="290"/>
      <c r="D179" s="290"/>
      <c r="E179" s="290"/>
      <c r="F179" s="290"/>
      <c r="G179" s="290" t="s">
        <v>184</v>
      </c>
      <c r="H179" s="290"/>
      <c r="I179" s="290"/>
      <c r="J179" s="204">
        <v>8.0799999999999997E-2</v>
      </c>
    </row>
    <row r="180" spans="1:10" ht="20.100000000000001" customHeight="1" x14ac:dyDescent="0.2">
      <c r="A180" s="290"/>
      <c r="B180" s="290"/>
      <c r="C180" s="290"/>
      <c r="D180" s="290"/>
      <c r="E180" s="290"/>
      <c r="F180" s="290"/>
      <c r="G180" s="290" t="s">
        <v>185</v>
      </c>
      <c r="H180" s="290"/>
      <c r="I180" s="290"/>
      <c r="J180" s="204">
        <v>224.27</v>
      </c>
    </row>
    <row r="181" spans="1:10" ht="20.100000000000001" customHeight="1" x14ac:dyDescent="0.2">
      <c r="A181" s="290"/>
      <c r="B181" s="290"/>
      <c r="C181" s="290"/>
      <c r="D181" s="290"/>
      <c r="E181" s="290"/>
      <c r="F181" s="290"/>
      <c r="G181" s="290" t="s">
        <v>186</v>
      </c>
      <c r="H181" s="290"/>
      <c r="I181" s="290"/>
      <c r="J181" s="204">
        <v>5.6677</v>
      </c>
    </row>
    <row r="182" spans="1:10" ht="20.100000000000001" customHeight="1" x14ac:dyDescent="0.2">
      <c r="A182" s="182" t="s">
        <v>201</v>
      </c>
      <c r="B182" s="184" t="s">
        <v>6</v>
      </c>
      <c r="C182" s="182" t="s">
        <v>5</v>
      </c>
      <c r="D182" s="182" t="s">
        <v>202</v>
      </c>
      <c r="E182" s="184" t="s">
        <v>168</v>
      </c>
      <c r="F182" s="184" t="s">
        <v>203</v>
      </c>
      <c r="G182" s="294" t="s">
        <v>204</v>
      </c>
      <c r="H182" s="294"/>
      <c r="I182" s="294"/>
      <c r="J182" s="184" t="s">
        <v>171</v>
      </c>
    </row>
    <row r="183" spans="1:10" ht="24" customHeight="1" x14ac:dyDescent="0.2">
      <c r="A183" s="191" t="s">
        <v>205</v>
      </c>
      <c r="B183" s="193" t="s">
        <v>45</v>
      </c>
      <c r="C183" s="191">
        <v>4016096</v>
      </c>
      <c r="D183" s="191" t="s">
        <v>206</v>
      </c>
      <c r="E183" s="196">
        <v>1.1000000000000001</v>
      </c>
      <c r="F183" s="192" t="s">
        <v>47</v>
      </c>
      <c r="G183" s="295">
        <v>1.59</v>
      </c>
      <c r="H183" s="295"/>
      <c r="I183" s="296"/>
      <c r="J183" s="195">
        <v>1.7490000000000001</v>
      </c>
    </row>
    <row r="184" spans="1:10" ht="20.100000000000001" customHeight="1" x14ac:dyDescent="0.2">
      <c r="A184" s="290"/>
      <c r="B184" s="290"/>
      <c r="C184" s="290"/>
      <c r="D184" s="290"/>
      <c r="E184" s="290"/>
      <c r="F184" s="290"/>
      <c r="G184" s="290" t="s">
        <v>207</v>
      </c>
      <c r="H184" s="290"/>
      <c r="I184" s="290"/>
      <c r="J184" s="204">
        <v>1.7490000000000001</v>
      </c>
    </row>
    <row r="185" spans="1:10" ht="20.100000000000001" customHeight="1" x14ac:dyDescent="0.2">
      <c r="A185" s="182" t="s">
        <v>208</v>
      </c>
      <c r="B185" s="184" t="s">
        <v>6</v>
      </c>
      <c r="C185" s="182" t="s">
        <v>114</v>
      </c>
      <c r="D185" s="182" t="s">
        <v>209</v>
      </c>
      <c r="E185" s="184" t="s">
        <v>5</v>
      </c>
      <c r="F185" s="184" t="s">
        <v>168</v>
      </c>
      <c r="G185" s="183" t="s">
        <v>203</v>
      </c>
      <c r="H185" s="294" t="s">
        <v>204</v>
      </c>
      <c r="I185" s="294"/>
      <c r="J185" s="184" t="s">
        <v>171</v>
      </c>
    </row>
    <row r="186" spans="1:10" ht="36" customHeight="1" x14ac:dyDescent="0.2">
      <c r="A186" s="191" t="s">
        <v>210</v>
      </c>
      <c r="B186" s="193" t="s">
        <v>45</v>
      </c>
      <c r="C186" s="191">
        <v>4016096</v>
      </c>
      <c r="D186" s="191" t="s">
        <v>211</v>
      </c>
      <c r="E186" s="193">
        <v>5914354</v>
      </c>
      <c r="F186" s="196">
        <v>2.0625</v>
      </c>
      <c r="G186" s="192" t="s">
        <v>212</v>
      </c>
      <c r="H186" s="295">
        <v>1.8</v>
      </c>
      <c r="I186" s="296"/>
      <c r="J186" s="195">
        <v>3.7124999999999999</v>
      </c>
    </row>
    <row r="187" spans="1:10" ht="20.100000000000001" customHeight="1" x14ac:dyDescent="0.2">
      <c r="A187" s="290"/>
      <c r="B187" s="290"/>
      <c r="C187" s="290"/>
      <c r="D187" s="290"/>
      <c r="E187" s="290"/>
      <c r="F187" s="290"/>
      <c r="G187" s="290" t="s">
        <v>213</v>
      </c>
      <c r="H187" s="290"/>
      <c r="I187" s="290"/>
      <c r="J187" s="204">
        <v>3.7124999999999999</v>
      </c>
    </row>
    <row r="188" spans="1:10" x14ac:dyDescent="0.2">
      <c r="A188" s="205"/>
      <c r="B188" s="205"/>
      <c r="C188" s="205"/>
      <c r="D188" s="205"/>
      <c r="E188" s="205"/>
      <c r="F188" s="206"/>
      <c r="G188" s="205"/>
      <c r="H188" s="206"/>
      <c r="I188" s="205"/>
      <c r="J188" s="206"/>
    </row>
    <row r="189" spans="1:10" ht="15" thickBot="1" x14ac:dyDescent="0.25">
      <c r="A189" s="205"/>
      <c r="B189" s="205"/>
      <c r="C189" s="205"/>
      <c r="D189" s="205"/>
      <c r="E189" s="205" t="s">
        <v>107</v>
      </c>
      <c r="F189" s="206">
        <v>2.65</v>
      </c>
      <c r="G189" s="205"/>
      <c r="H189" s="289" t="s">
        <v>108</v>
      </c>
      <c r="I189" s="289"/>
      <c r="J189" s="206">
        <v>13.86</v>
      </c>
    </row>
    <row r="190" spans="1:10" ht="0.95" customHeight="1" thickTop="1" x14ac:dyDescent="0.2">
      <c r="A190" s="190"/>
      <c r="B190" s="190"/>
      <c r="C190" s="190"/>
      <c r="D190" s="190"/>
      <c r="E190" s="190"/>
      <c r="F190" s="190"/>
      <c r="G190" s="190"/>
      <c r="H190" s="190"/>
      <c r="I190" s="190"/>
      <c r="J190" s="190"/>
    </row>
    <row r="191" spans="1:10" ht="18" customHeight="1" x14ac:dyDescent="0.2">
      <c r="A191" s="182" t="s">
        <v>59</v>
      </c>
      <c r="B191" s="184" t="s">
        <v>5</v>
      </c>
      <c r="C191" s="182" t="s">
        <v>6</v>
      </c>
      <c r="D191" s="182" t="s">
        <v>7</v>
      </c>
      <c r="E191" s="285" t="s">
        <v>98</v>
      </c>
      <c r="F191" s="285"/>
      <c r="G191" s="183" t="s">
        <v>8</v>
      </c>
      <c r="H191" s="184" t="s">
        <v>9</v>
      </c>
      <c r="I191" s="184" t="s">
        <v>99</v>
      </c>
      <c r="J191" s="184" t="s">
        <v>100</v>
      </c>
    </row>
    <row r="192" spans="1:10" ht="24" customHeight="1" x14ac:dyDescent="0.2">
      <c r="A192" s="185" t="s">
        <v>101</v>
      </c>
      <c r="B192" s="187" t="s">
        <v>60</v>
      </c>
      <c r="C192" s="185" t="s">
        <v>45</v>
      </c>
      <c r="D192" s="185" t="s">
        <v>61</v>
      </c>
      <c r="E192" s="286" t="s">
        <v>106</v>
      </c>
      <c r="F192" s="286"/>
      <c r="G192" s="186" t="s">
        <v>47</v>
      </c>
      <c r="H192" s="189">
        <v>1</v>
      </c>
      <c r="I192" s="188">
        <v>12.19</v>
      </c>
      <c r="J192" s="188">
        <v>12.19</v>
      </c>
    </row>
    <row r="193" spans="1:10" ht="15" customHeight="1" x14ac:dyDescent="0.2">
      <c r="A193" s="285" t="s">
        <v>166</v>
      </c>
      <c r="B193" s="294" t="s">
        <v>5</v>
      </c>
      <c r="C193" s="285" t="s">
        <v>6</v>
      </c>
      <c r="D193" s="285" t="s">
        <v>167</v>
      </c>
      <c r="E193" s="294" t="s">
        <v>168</v>
      </c>
      <c r="F193" s="293" t="s">
        <v>169</v>
      </c>
      <c r="G193" s="294"/>
      <c r="H193" s="293" t="s">
        <v>170</v>
      </c>
      <c r="I193" s="294"/>
      <c r="J193" s="294" t="s">
        <v>171</v>
      </c>
    </row>
    <row r="194" spans="1:10" ht="15" customHeight="1" x14ac:dyDescent="0.2">
      <c r="A194" s="294"/>
      <c r="B194" s="294"/>
      <c r="C194" s="294"/>
      <c r="D194" s="294"/>
      <c r="E194" s="294"/>
      <c r="F194" s="184" t="s">
        <v>172</v>
      </c>
      <c r="G194" s="184" t="s">
        <v>173</v>
      </c>
      <c r="H194" s="184" t="s">
        <v>172</v>
      </c>
      <c r="I194" s="184" t="s">
        <v>173</v>
      </c>
      <c r="J194" s="294"/>
    </row>
    <row r="195" spans="1:10" ht="24" customHeight="1" x14ac:dyDescent="0.2">
      <c r="A195" s="197" t="s">
        <v>114</v>
      </c>
      <c r="B195" s="199" t="s">
        <v>189</v>
      </c>
      <c r="C195" s="197" t="s">
        <v>45</v>
      </c>
      <c r="D195" s="197" t="s">
        <v>190</v>
      </c>
      <c r="E195" s="202">
        <v>1</v>
      </c>
      <c r="F195" s="200">
        <v>0.83</v>
      </c>
      <c r="G195" s="200">
        <v>0.17</v>
      </c>
      <c r="H195" s="201">
        <v>344.02480000000003</v>
      </c>
      <c r="I195" s="201">
        <v>80.855699999999999</v>
      </c>
      <c r="J195" s="201">
        <v>299.28609999999998</v>
      </c>
    </row>
    <row r="196" spans="1:10" ht="24" customHeight="1" x14ac:dyDescent="0.2">
      <c r="A196" s="197" t="s">
        <v>114</v>
      </c>
      <c r="B196" s="199" t="s">
        <v>191</v>
      </c>
      <c r="C196" s="197" t="s">
        <v>45</v>
      </c>
      <c r="D196" s="197" t="s">
        <v>192</v>
      </c>
      <c r="E196" s="202">
        <v>1</v>
      </c>
      <c r="F196" s="200">
        <v>0.62</v>
      </c>
      <c r="G196" s="200">
        <v>0.38</v>
      </c>
      <c r="H196" s="201">
        <v>4.8609999999999998</v>
      </c>
      <c r="I196" s="201">
        <v>3.3851</v>
      </c>
      <c r="J196" s="201">
        <v>4.3002000000000002</v>
      </c>
    </row>
    <row r="197" spans="1:10" ht="24" customHeight="1" x14ac:dyDescent="0.2">
      <c r="A197" s="197" t="s">
        <v>114</v>
      </c>
      <c r="B197" s="199" t="s">
        <v>193</v>
      </c>
      <c r="C197" s="197" t="s">
        <v>45</v>
      </c>
      <c r="D197" s="197" t="s">
        <v>194</v>
      </c>
      <c r="E197" s="202">
        <v>1</v>
      </c>
      <c r="F197" s="200">
        <v>1</v>
      </c>
      <c r="G197" s="200">
        <v>0</v>
      </c>
      <c r="H197" s="201">
        <v>239.679</v>
      </c>
      <c r="I197" s="201">
        <v>96.242599999999996</v>
      </c>
      <c r="J197" s="201">
        <v>239.679</v>
      </c>
    </row>
    <row r="198" spans="1:10" ht="24" customHeight="1" x14ac:dyDescent="0.2">
      <c r="A198" s="197" t="s">
        <v>114</v>
      </c>
      <c r="B198" s="199" t="s">
        <v>195</v>
      </c>
      <c r="C198" s="197" t="s">
        <v>45</v>
      </c>
      <c r="D198" s="197" t="s">
        <v>196</v>
      </c>
      <c r="E198" s="202">
        <v>1</v>
      </c>
      <c r="F198" s="200">
        <v>0.65</v>
      </c>
      <c r="G198" s="200">
        <v>0.35</v>
      </c>
      <c r="H198" s="201">
        <v>232.90039999999999</v>
      </c>
      <c r="I198" s="201">
        <v>107.9222</v>
      </c>
      <c r="J198" s="201">
        <v>189.15799999999999</v>
      </c>
    </row>
    <row r="199" spans="1:10" ht="24" customHeight="1" x14ac:dyDescent="0.2">
      <c r="A199" s="197" t="s">
        <v>114</v>
      </c>
      <c r="B199" s="199" t="s">
        <v>197</v>
      </c>
      <c r="C199" s="197" t="s">
        <v>45</v>
      </c>
      <c r="D199" s="197" t="s">
        <v>198</v>
      </c>
      <c r="E199" s="202">
        <v>1</v>
      </c>
      <c r="F199" s="200">
        <v>0.67</v>
      </c>
      <c r="G199" s="200">
        <v>0.33</v>
      </c>
      <c r="H199" s="201">
        <v>188.56870000000001</v>
      </c>
      <c r="I199" s="201">
        <v>76.163600000000002</v>
      </c>
      <c r="J199" s="201">
        <v>151.47499999999999</v>
      </c>
    </row>
    <row r="200" spans="1:10" ht="24" customHeight="1" x14ac:dyDescent="0.2">
      <c r="A200" s="197" t="s">
        <v>114</v>
      </c>
      <c r="B200" s="199" t="s">
        <v>199</v>
      </c>
      <c r="C200" s="197" t="s">
        <v>45</v>
      </c>
      <c r="D200" s="197" t="s">
        <v>200</v>
      </c>
      <c r="E200" s="202">
        <v>1</v>
      </c>
      <c r="F200" s="200">
        <v>0.62</v>
      </c>
      <c r="G200" s="200">
        <v>0.38</v>
      </c>
      <c r="H200" s="201">
        <v>133.89279999999999</v>
      </c>
      <c r="I200" s="201">
        <v>40.707299999999996</v>
      </c>
      <c r="J200" s="201">
        <v>98.482299999999995</v>
      </c>
    </row>
    <row r="201" spans="1:10" ht="20.100000000000001" customHeight="1" x14ac:dyDescent="0.2">
      <c r="A201" s="290"/>
      <c r="B201" s="290"/>
      <c r="C201" s="290"/>
      <c r="D201" s="290"/>
      <c r="E201" s="290"/>
      <c r="F201" s="290"/>
      <c r="G201" s="290" t="s">
        <v>176</v>
      </c>
      <c r="H201" s="290"/>
      <c r="I201" s="290"/>
      <c r="J201" s="204">
        <v>982.38059999999996</v>
      </c>
    </row>
    <row r="202" spans="1:10" ht="20.100000000000001" customHeight="1" x14ac:dyDescent="0.2">
      <c r="A202" s="182" t="s">
        <v>177</v>
      </c>
      <c r="B202" s="184" t="s">
        <v>5</v>
      </c>
      <c r="C202" s="182" t="s">
        <v>6</v>
      </c>
      <c r="D202" s="182" t="s">
        <v>163</v>
      </c>
      <c r="E202" s="184" t="s">
        <v>168</v>
      </c>
      <c r="F202" s="294" t="s">
        <v>178</v>
      </c>
      <c r="G202" s="294"/>
      <c r="H202" s="294"/>
      <c r="I202" s="294"/>
      <c r="J202" s="184" t="s">
        <v>171</v>
      </c>
    </row>
    <row r="203" spans="1:10" ht="24" customHeight="1" x14ac:dyDescent="0.2">
      <c r="A203" s="197" t="s">
        <v>114</v>
      </c>
      <c r="B203" s="199" t="s">
        <v>179</v>
      </c>
      <c r="C203" s="197" t="s">
        <v>45</v>
      </c>
      <c r="D203" s="197" t="s">
        <v>162</v>
      </c>
      <c r="E203" s="202">
        <v>1</v>
      </c>
      <c r="F203" s="197"/>
      <c r="G203" s="197"/>
      <c r="H203" s="197"/>
      <c r="I203" s="201">
        <v>18.924900000000001</v>
      </c>
      <c r="J203" s="201">
        <v>18.924900000000001</v>
      </c>
    </row>
    <row r="204" spans="1:10" ht="20.100000000000001" customHeight="1" x14ac:dyDescent="0.2">
      <c r="A204" s="290"/>
      <c r="B204" s="290"/>
      <c r="C204" s="290"/>
      <c r="D204" s="290"/>
      <c r="E204" s="290"/>
      <c r="F204" s="290"/>
      <c r="G204" s="290" t="s">
        <v>180</v>
      </c>
      <c r="H204" s="290"/>
      <c r="I204" s="290"/>
      <c r="J204" s="204">
        <v>18.924900000000001</v>
      </c>
    </row>
    <row r="205" spans="1:10" ht="20.100000000000001" customHeight="1" x14ac:dyDescent="0.2">
      <c r="A205" s="290"/>
      <c r="B205" s="290"/>
      <c r="C205" s="290"/>
      <c r="D205" s="290"/>
      <c r="E205" s="290"/>
      <c r="F205" s="290"/>
      <c r="G205" s="290" t="s">
        <v>181</v>
      </c>
      <c r="H205" s="290"/>
      <c r="I205" s="290"/>
      <c r="J205" s="204">
        <v>0</v>
      </c>
    </row>
    <row r="206" spans="1:10" ht="20.100000000000001" customHeight="1" x14ac:dyDescent="0.2">
      <c r="A206" s="290"/>
      <c r="B206" s="290"/>
      <c r="C206" s="290"/>
      <c r="D206" s="290"/>
      <c r="E206" s="290"/>
      <c r="F206" s="290"/>
      <c r="G206" s="290" t="s">
        <v>182</v>
      </c>
      <c r="H206" s="290"/>
      <c r="I206" s="290"/>
      <c r="J206" s="204">
        <v>1001.3055000000001</v>
      </c>
    </row>
    <row r="207" spans="1:10" ht="20.100000000000001" customHeight="1" x14ac:dyDescent="0.2">
      <c r="A207" s="290"/>
      <c r="B207" s="290"/>
      <c r="C207" s="290"/>
      <c r="D207" s="290"/>
      <c r="E207" s="290"/>
      <c r="F207" s="290"/>
      <c r="G207" s="290" t="s">
        <v>183</v>
      </c>
      <c r="H207" s="290"/>
      <c r="I207" s="290"/>
      <c r="J207" s="204">
        <v>1.43E-2</v>
      </c>
    </row>
    <row r="208" spans="1:10" ht="20.100000000000001" customHeight="1" x14ac:dyDescent="0.2">
      <c r="A208" s="290"/>
      <c r="B208" s="290"/>
      <c r="C208" s="290"/>
      <c r="D208" s="290"/>
      <c r="E208" s="290"/>
      <c r="F208" s="290"/>
      <c r="G208" s="290" t="s">
        <v>184</v>
      </c>
      <c r="H208" s="290"/>
      <c r="I208" s="290"/>
      <c r="J208" s="204">
        <v>9.4600000000000004E-2</v>
      </c>
    </row>
    <row r="209" spans="1:10" ht="20.100000000000001" customHeight="1" x14ac:dyDescent="0.2">
      <c r="A209" s="290"/>
      <c r="B209" s="290"/>
      <c r="C209" s="290"/>
      <c r="D209" s="290"/>
      <c r="E209" s="290"/>
      <c r="F209" s="290"/>
      <c r="G209" s="290" t="s">
        <v>185</v>
      </c>
      <c r="H209" s="290"/>
      <c r="I209" s="290"/>
      <c r="J209" s="204">
        <v>150.88</v>
      </c>
    </row>
    <row r="210" spans="1:10" ht="20.100000000000001" customHeight="1" x14ac:dyDescent="0.2">
      <c r="A210" s="290"/>
      <c r="B210" s="290"/>
      <c r="C210" s="290"/>
      <c r="D210" s="290"/>
      <c r="E210" s="290"/>
      <c r="F210" s="290"/>
      <c r="G210" s="290" t="s">
        <v>186</v>
      </c>
      <c r="H210" s="290"/>
      <c r="I210" s="290"/>
      <c r="J210" s="204">
        <v>6.6364000000000001</v>
      </c>
    </row>
    <row r="211" spans="1:10" ht="20.100000000000001" customHeight="1" x14ac:dyDescent="0.2">
      <c r="A211" s="182" t="s">
        <v>201</v>
      </c>
      <c r="B211" s="184" t="s">
        <v>6</v>
      </c>
      <c r="C211" s="182" t="s">
        <v>5</v>
      </c>
      <c r="D211" s="182" t="s">
        <v>202</v>
      </c>
      <c r="E211" s="184" t="s">
        <v>168</v>
      </c>
      <c r="F211" s="184" t="s">
        <v>203</v>
      </c>
      <c r="G211" s="294" t="s">
        <v>204</v>
      </c>
      <c r="H211" s="294"/>
      <c r="I211" s="294"/>
      <c r="J211" s="184" t="s">
        <v>171</v>
      </c>
    </row>
    <row r="212" spans="1:10" ht="24" customHeight="1" x14ac:dyDescent="0.2">
      <c r="A212" s="191" t="s">
        <v>205</v>
      </c>
      <c r="B212" s="193" t="s">
        <v>45</v>
      </c>
      <c r="C212" s="191">
        <v>4016096</v>
      </c>
      <c r="D212" s="191" t="s">
        <v>206</v>
      </c>
      <c r="E212" s="196">
        <v>1.1000000000000001</v>
      </c>
      <c r="F212" s="192" t="s">
        <v>47</v>
      </c>
      <c r="G212" s="295">
        <v>1.59</v>
      </c>
      <c r="H212" s="295"/>
      <c r="I212" s="296"/>
      <c r="J212" s="195">
        <v>1.7490000000000001</v>
      </c>
    </row>
    <row r="213" spans="1:10" ht="20.100000000000001" customHeight="1" x14ac:dyDescent="0.2">
      <c r="A213" s="290"/>
      <c r="B213" s="290"/>
      <c r="C213" s="290"/>
      <c r="D213" s="290"/>
      <c r="E213" s="290"/>
      <c r="F213" s="290"/>
      <c r="G213" s="290" t="s">
        <v>207</v>
      </c>
      <c r="H213" s="290"/>
      <c r="I213" s="290"/>
      <c r="J213" s="204">
        <v>1.7490000000000001</v>
      </c>
    </row>
    <row r="214" spans="1:10" ht="20.100000000000001" customHeight="1" x14ac:dyDescent="0.2">
      <c r="A214" s="182" t="s">
        <v>208</v>
      </c>
      <c r="B214" s="184" t="s">
        <v>6</v>
      </c>
      <c r="C214" s="182" t="s">
        <v>114</v>
      </c>
      <c r="D214" s="182" t="s">
        <v>209</v>
      </c>
      <c r="E214" s="184" t="s">
        <v>5</v>
      </c>
      <c r="F214" s="184" t="s">
        <v>168</v>
      </c>
      <c r="G214" s="183" t="s">
        <v>203</v>
      </c>
      <c r="H214" s="294" t="s">
        <v>204</v>
      </c>
      <c r="I214" s="294"/>
      <c r="J214" s="184" t="s">
        <v>171</v>
      </c>
    </row>
    <row r="215" spans="1:10" ht="36" customHeight="1" x14ac:dyDescent="0.2">
      <c r="A215" s="191" t="s">
        <v>210</v>
      </c>
      <c r="B215" s="193" t="s">
        <v>45</v>
      </c>
      <c r="C215" s="191">
        <v>4016096</v>
      </c>
      <c r="D215" s="191" t="s">
        <v>211</v>
      </c>
      <c r="E215" s="193">
        <v>5914354</v>
      </c>
      <c r="F215" s="196">
        <v>2.0625</v>
      </c>
      <c r="G215" s="192" t="s">
        <v>212</v>
      </c>
      <c r="H215" s="295">
        <v>1.8</v>
      </c>
      <c r="I215" s="296"/>
      <c r="J215" s="195">
        <v>3.7124999999999999</v>
      </c>
    </row>
    <row r="216" spans="1:10" ht="20.100000000000001" customHeight="1" x14ac:dyDescent="0.2">
      <c r="A216" s="290"/>
      <c r="B216" s="290"/>
      <c r="C216" s="290"/>
      <c r="D216" s="290"/>
      <c r="E216" s="290"/>
      <c r="F216" s="290"/>
      <c r="G216" s="290" t="s">
        <v>213</v>
      </c>
      <c r="H216" s="290"/>
      <c r="I216" s="290"/>
      <c r="J216" s="204">
        <v>3.7124999999999999</v>
      </c>
    </row>
    <row r="217" spans="1:10" x14ac:dyDescent="0.2">
      <c r="A217" s="205"/>
      <c r="B217" s="205"/>
      <c r="C217" s="205"/>
      <c r="D217" s="205"/>
      <c r="E217" s="205"/>
      <c r="F217" s="206"/>
      <c r="G217" s="205"/>
      <c r="H217" s="206"/>
      <c r="I217" s="205"/>
      <c r="J217" s="206"/>
    </row>
    <row r="218" spans="1:10" ht="15" thickBot="1" x14ac:dyDescent="0.25">
      <c r="A218" s="205"/>
      <c r="B218" s="205"/>
      <c r="C218" s="205"/>
      <c r="D218" s="205"/>
      <c r="E218" s="205" t="s">
        <v>107</v>
      </c>
      <c r="F218" s="206">
        <v>2.88</v>
      </c>
      <c r="G218" s="205"/>
      <c r="H218" s="289" t="s">
        <v>108</v>
      </c>
      <c r="I218" s="289"/>
      <c r="J218" s="206">
        <v>15.07</v>
      </c>
    </row>
    <row r="219" spans="1:10" ht="0.95" customHeight="1" thickTop="1" x14ac:dyDescent="0.2">
      <c r="A219" s="190"/>
      <c r="B219" s="190"/>
      <c r="C219" s="190"/>
      <c r="D219" s="190"/>
      <c r="E219" s="190"/>
      <c r="F219" s="190"/>
      <c r="G219" s="190"/>
      <c r="H219" s="190"/>
      <c r="I219" s="190"/>
      <c r="J219" s="190"/>
    </row>
    <row r="220" spans="1:10" ht="18" customHeight="1" x14ac:dyDescent="0.2">
      <c r="A220" s="182" t="s">
        <v>65</v>
      </c>
      <c r="B220" s="184" t="s">
        <v>5</v>
      </c>
      <c r="C220" s="182" t="s">
        <v>6</v>
      </c>
      <c r="D220" s="182" t="s">
        <v>7</v>
      </c>
      <c r="E220" s="285" t="s">
        <v>98</v>
      </c>
      <c r="F220" s="285"/>
      <c r="G220" s="183" t="s">
        <v>8</v>
      </c>
      <c r="H220" s="184" t="s">
        <v>9</v>
      </c>
      <c r="I220" s="184" t="s">
        <v>99</v>
      </c>
      <c r="J220" s="184" t="s">
        <v>100</v>
      </c>
    </row>
    <row r="221" spans="1:10" ht="36" customHeight="1" x14ac:dyDescent="0.2">
      <c r="A221" s="185" t="s">
        <v>101</v>
      </c>
      <c r="B221" s="187" t="s">
        <v>63</v>
      </c>
      <c r="C221" s="185" t="s">
        <v>41</v>
      </c>
      <c r="D221" s="185" t="s">
        <v>64</v>
      </c>
      <c r="E221" s="286" t="s">
        <v>214</v>
      </c>
      <c r="F221" s="286"/>
      <c r="G221" s="186" t="s">
        <v>22</v>
      </c>
      <c r="H221" s="189">
        <v>1</v>
      </c>
      <c r="I221" s="188">
        <v>70.52</v>
      </c>
      <c r="J221" s="188">
        <v>70.52</v>
      </c>
    </row>
    <row r="222" spans="1:10" ht="36" customHeight="1" x14ac:dyDescent="0.2">
      <c r="A222" s="191" t="s">
        <v>103</v>
      </c>
      <c r="B222" s="193" t="s">
        <v>215</v>
      </c>
      <c r="C222" s="191" t="s">
        <v>41</v>
      </c>
      <c r="D222" s="191" t="s">
        <v>216</v>
      </c>
      <c r="E222" s="296" t="s">
        <v>157</v>
      </c>
      <c r="F222" s="296"/>
      <c r="G222" s="192" t="s">
        <v>158</v>
      </c>
      <c r="H222" s="196">
        <v>5.4999999999999997E-3</v>
      </c>
      <c r="I222" s="194">
        <v>9.36</v>
      </c>
      <c r="J222" s="194">
        <v>0.05</v>
      </c>
    </row>
    <row r="223" spans="1:10" ht="48" customHeight="1" x14ac:dyDescent="0.2">
      <c r="A223" s="191" t="s">
        <v>103</v>
      </c>
      <c r="B223" s="193" t="s">
        <v>220</v>
      </c>
      <c r="C223" s="191" t="s">
        <v>41</v>
      </c>
      <c r="D223" s="191" t="s">
        <v>221</v>
      </c>
      <c r="E223" s="296" t="s">
        <v>157</v>
      </c>
      <c r="F223" s="296"/>
      <c r="G223" s="192" t="s">
        <v>158</v>
      </c>
      <c r="H223" s="196">
        <v>1.35E-2</v>
      </c>
      <c r="I223" s="194">
        <v>10.06</v>
      </c>
      <c r="J223" s="194">
        <v>0.13</v>
      </c>
    </row>
    <row r="224" spans="1:10" ht="36" customHeight="1" x14ac:dyDescent="0.2">
      <c r="A224" s="191" t="s">
        <v>103</v>
      </c>
      <c r="B224" s="193" t="s">
        <v>217</v>
      </c>
      <c r="C224" s="191" t="s">
        <v>41</v>
      </c>
      <c r="D224" s="191" t="s">
        <v>218</v>
      </c>
      <c r="E224" s="296" t="s">
        <v>157</v>
      </c>
      <c r="F224" s="296"/>
      <c r="G224" s="192" t="s">
        <v>219</v>
      </c>
      <c r="H224" s="196">
        <v>8.72E-2</v>
      </c>
      <c r="I224" s="194">
        <v>0.6</v>
      </c>
      <c r="J224" s="194">
        <v>0.05</v>
      </c>
    </row>
    <row r="225" spans="1:10" ht="48" customHeight="1" x14ac:dyDescent="0.2">
      <c r="A225" s="191" t="s">
        <v>103</v>
      </c>
      <c r="B225" s="193" t="s">
        <v>222</v>
      </c>
      <c r="C225" s="191" t="s">
        <v>41</v>
      </c>
      <c r="D225" s="191" t="s">
        <v>223</v>
      </c>
      <c r="E225" s="296" t="s">
        <v>157</v>
      </c>
      <c r="F225" s="296"/>
      <c r="G225" s="192" t="s">
        <v>219</v>
      </c>
      <c r="H225" s="196">
        <v>7.9200000000000007E-2</v>
      </c>
      <c r="I225" s="194">
        <v>0.9</v>
      </c>
      <c r="J225" s="194">
        <v>7.0000000000000007E-2</v>
      </c>
    </row>
    <row r="226" spans="1:10" ht="24" customHeight="1" x14ac:dyDescent="0.2">
      <c r="A226" s="191" t="s">
        <v>103</v>
      </c>
      <c r="B226" s="193" t="s">
        <v>224</v>
      </c>
      <c r="C226" s="191" t="s">
        <v>41</v>
      </c>
      <c r="D226" s="191" t="s">
        <v>225</v>
      </c>
      <c r="E226" s="296" t="s">
        <v>102</v>
      </c>
      <c r="F226" s="296"/>
      <c r="G226" s="192" t="s">
        <v>111</v>
      </c>
      <c r="H226" s="196">
        <v>0.18529999999999999</v>
      </c>
      <c r="I226" s="194">
        <v>28.48</v>
      </c>
      <c r="J226" s="194">
        <v>5.27</v>
      </c>
    </row>
    <row r="227" spans="1:10" ht="24" customHeight="1" x14ac:dyDescent="0.2">
      <c r="A227" s="191" t="s">
        <v>103</v>
      </c>
      <c r="B227" s="193" t="s">
        <v>109</v>
      </c>
      <c r="C227" s="191" t="s">
        <v>41</v>
      </c>
      <c r="D227" s="191" t="s">
        <v>110</v>
      </c>
      <c r="E227" s="296" t="s">
        <v>102</v>
      </c>
      <c r="F227" s="296"/>
      <c r="G227" s="192" t="s">
        <v>111</v>
      </c>
      <c r="H227" s="196">
        <v>0.18529999999999999</v>
      </c>
      <c r="I227" s="194">
        <v>19.920000000000002</v>
      </c>
      <c r="J227" s="194">
        <v>3.69</v>
      </c>
    </row>
    <row r="228" spans="1:10" ht="24" customHeight="1" x14ac:dyDescent="0.2">
      <c r="A228" s="197" t="s">
        <v>114</v>
      </c>
      <c r="B228" s="199" t="s">
        <v>226</v>
      </c>
      <c r="C228" s="197" t="s">
        <v>41</v>
      </c>
      <c r="D228" s="197" t="s">
        <v>227</v>
      </c>
      <c r="E228" s="287" t="s">
        <v>115</v>
      </c>
      <c r="F228" s="287"/>
      <c r="G228" s="198" t="s">
        <v>47</v>
      </c>
      <c r="H228" s="202">
        <v>5.6800000000000003E-2</v>
      </c>
      <c r="I228" s="200">
        <v>115</v>
      </c>
      <c r="J228" s="200">
        <v>6.53</v>
      </c>
    </row>
    <row r="229" spans="1:10" ht="36" customHeight="1" x14ac:dyDescent="0.2">
      <c r="A229" s="197" t="s">
        <v>114</v>
      </c>
      <c r="B229" s="199" t="s">
        <v>228</v>
      </c>
      <c r="C229" s="197" t="s">
        <v>41</v>
      </c>
      <c r="D229" s="197" t="s">
        <v>229</v>
      </c>
      <c r="E229" s="287" t="s">
        <v>115</v>
      </c>
      <c r="F229" s="287"/>
      <c r="G229" s="198" t="s">
        <v>22</v>
      </c>
      <c r="H229" s="202">
        <v>1.0174000000000001</v>
      </c>
      <c r="I229" s="200">
        <v>53.22</v>
      </c>
      <c r="J229" s="200">
        <v>54.14</v>
      </c>
    </row>
    <row r="230" spans="1:10" ht="24" customHeight="1" x14ac:dyDescent="0.2">
      <c r="A230" s="197" t="s">
        <v>114</v>
      </c>
      <c r="B230" s="199" t="s">
        <v>230</v>
      </c>
      <c r="C230" s="197" t="s">
        <v>41</v>
      </c>
      <c r="D230" s="197" t="s">
        <v>231</v>
      </c>
      <c r="E230" s="287" t="s">
        <v>115</v>
      </c>
      <c r="F230" s="287"/>
      <c r="G230" s="198" t="s">
        <v>47</v>
      </c>
      <c r="H230" s="202">
        <v>6.4000000000000003E-3</v>
      </c>
      <c r="I230" s="200">
        <v>92.84</v>
      </c>
      <c r="J230" s="200">
        <v>0.59</v>
      </c>
    </row>
    <row r="231" spans="1:10" x14ac:dyDescent="0.2">
      <c r="A231" s="205"/>
      <c r="B231" s="205"/>
      <c r="C231" s="205"/>
      <c r="D231" s="205"/>
      <c r="E231" s="205"/>
      <c r="F231" s="206"/>
      <c r="G231" s="205"/>
      <c r="H231" s="206"/>
      <c r="I231" s="205"/>
      <c r="J231" s="206"/>
    </row>
    <row r="232" spans="1:10" ht="15" thickBot="1" x14ac:dyDescent="0.25">
      <c r="A232" s="205"/>
      <c r="B232" s="205"/>
      <c r="C232" s="205"/>
      <c r="D232" s="205"/>
      <c r="E232" s="205" t="s">
        <v>107</v>
      </c>
      <c r="F232" s="206">
        <v>16.71</v>
      </c>
      <c r="G232" s="205"/>
      <c r="H232" s="289" t="s">
        <v>108</v>
      </c>
      <c r="I232" s="289"/>
      <c r="J232" s="206">
        <v>87.23</v>
      </c>
    </row>
    <row r="233" spans="1:10" ht="0.95" customHeight="1" thickTop="1" x14ac:dyDescent="0.2">
      <c r="A233" s="190"/>
      <c r="B233" s="190"/>
      <c r="C233" s="190"/>
      <c r="D233" s="190"/>
      <c r="E233" s="190"/>
      <c r="F233" s="190"/>
      <c r="G233" s="190"/>
      <c r="H233" s="190"/>
      <c r="I233" s="190"/>
      <c r="J233" s="190"/>
    </row>
    <row r="234" spans="1:10" ht="18" customHeight="1" x14ac:dyDescent="0.2">
      <c r="A234" s="182" t="s">
        <v>567</v>
      </c>
      <c r="B234" s="184" t="s">
        <v>5</v>
      </c>
      <c r="C234" s="182" t="s">
        <v>6</v>
      </c>
      <c r="D234" s="182" t="s">
        <v>7</v>
      </c>
      <c r="E234" s="285" t="s">
        <v>98</v>
      </c>
      <c r="F234" s="285"/>
      <c r="G234" s="183" t="s">
        <v>8</v>
      </c>
      <c r="H234" s="184" t="s">
        <v>9</v>
      </c>
      <c r="I234" s="184" t="s">
        <v>99</v>
      </c>
      <c r="J234" s="184" t="s">
        <v>100</v>
      </c>
    </row>
    <row r="235" spans="1:10" ht="24" customHeight="1" x14ac:dyDescent="0.2">
      <c r="A235" s="185" t="s">
        <v>101</v>
      </c>
      <c r="B235" s="187" t="s">
        <v>66</v>
      </c>
      <c r="C235" s="185" t="s">
        <v>45</v>
      </c>
      <c r="D235" s="185" t="s">
        <v>67</v>
      </c>
      <c r="E235" s="286" t="s">
        <v>106</v>
      </c>
      <c r="F235" s="286"/>
      <c r="G235" s="186" t="s">
        <v>50</v>
      </c>
      <c r="H235" s="189">
        <v>1</v>
      </c>
      <c r="I235" s="188">
        <v>0.75</v>
      </c>
      <c r="J235" s="188">
        <v>0.75</v>
      </c>
    </row>
    <row r="236" spans="1:10" ht="15" customHeight="1" x14ac:dyDescent="0.2">
      <c r="A236" s="285" t="s">
        <v>166</v>
      </c>
      <c r="B236" s="294" t="s">
        <v>5</v>
      </c>
      <c r="C236" s="285" t="s">
        <v>6</v>
      </c>
      <c r="D236" s="285" t="s">
        <v>167</v>
      </c>
      <c r="E236" s="294" t="s">
        <v>168</v>
      </c>
      <c r="F236" s="293" t="s">
        <v>169</v>
      </c>
      <c r="G236" s="294"/>
      <c r="H236" s="293" t="s">
        <v>170</v>
      </c>
      <c r="I236" s="294"/>
      <c r="J236" s="294" t="s">
        <v>171</v>
      </c>
    </row>
    <row r="237" spans="1:10" ht="15" customHeight="1" x14ac:dyDescent="0.2">
      <c r="A237" s="294"/>
      <c r="B237" s="294"/>
      <c r="C237" s="294"/>
      <c r="D237" s="294"/>
      <c r="E237" s="294"/>
      <c r="F237" s="184" t="s">
        <v>172</v>
      </c>
      <c r="G237" s="184" t="s">
        <v>173</v>
      </c>
      <c r="H237" s="184" t="s">
        <v>172</v>
      </c>
      <c r="I237" s="184" t="s">
        <v>173</v>
      </c>
      <c r="J237" s="294"/>
    </row>
    <row r="238" spans="1:10" ht="24" customHeight="1" x14ac:dyDescent="0.2">
      <c r="A238" s="197" t="s">
        <v>114</v>
      </c>
      <c r="B238" s="199" t="s">
        <v>232</v>
      </c>
      <c r="C238" s="197" t="s">
        <v>45</v>
      </c>
      <c r="D238" s="197" t="s">
        <v>233</v>
      </c>
      <c r="E238" s="202">
        <v>1</v>
      </c>
      <c r="F238" s="200">
        <v>1</v>
      </c>
      <c r="G238" s="200">
        <v>0</v>
      </c>
      <c r="H238" s="201">
        <v>278.09460000000001</v>
      </c>
      <c r="I238" s="201">
        <v>75.520799999999994</v>
      </c>
      <c r="J238" s="201">
        <v>278.09460000000001</v>
      </c>
    </row>
    <row r="239" spans="1:10" ht="20.100000000000001" customHeight="1" x14ac:dyDescent="0.2">
      <c r="A239" s="290"/>
      <c r="B239" s="290"/>
      <c r="C239" s="290"/>
      <c r="D239" s="290"/>
      <c r="E239" s="290"/>
      <c r="F239" s="290"/>
      <c r="G239" s="290" t="s">
        <v>176</v>
      </c>
      <c r="H239" s="290"/>
      <c r="I239" s="290"/>
      <c r="J239" s="204">
        <v>278.09460000000001</v>
      </c>
    </row>
    <row r="240" spans="1:10" ht="20.100000000000001" customHeight="1" x14ac:dyDescent="0.2">
      <c r="A240" s="290"/>
      <c r="B240" s="290"/>
      <c r="C240" s="290"/>
      <c r="D240" s="290"/>
      <c r="E240" s="290"/>
      <c r="F240" s="290"/>
      <c r="G240" s="290" t="s">
        <v>182</v>
      </c>
      <c r="H240" s="290"/>
      <c r="I240" s="290"/>
      <c r="J240" s="204">
        <v>278.09460000000001</v>
      </c>
    </row>
    <row r="241" spans="1:10" ht="20.100000000000001" customHeight="1" x14ac:dyDescent="0.2">
      <c r="A241" s="290"/>
      <c r="B241" s="290"/>
      <c r="C241" s="290"/>
      <c r="D241" s="290"/>
      <c r="E241" s="290"/>
      <c r="F241" s="290"/>
      <c r="G241" s="290" t="s">
        <v>183</v>
      </c>
      <c r="H241" s="290"/>
      <c r="I241" s="290"/>
      <c r="J241" s="204">
        <v>0</v>
      </c>
    </row>
    <row r="242" spans="1:10" ht="20.100000000000001" customHeight="1" x14ac:dyDescent="0.2">
      <c r="A242" s="290"/>
      <c r="B242" s="290"/>
      <c r="C242" s="290"/>
      <c r="D242" s="290"/>
      <c r="E242" s="290"/>
      <c r="F242" s="290"/>
      <c r="G242" s="290" t="s">
        <v>184</v>
      </c>
      <c r="H242" s="290"/>
      <c r="I242" s="290"/>
      <c r="J242" s="204">
        <v>0</v>
      </c>
    </row>
    <row r="243" spans="1:10" ht="20.100000000000001" customHeight="1" x14ac:dyDescent="0.2">
      <c r="A243" s="290"/>
      <c r="B243" s="290"/>
      <c r="C243" s="290"/>
      <c r="D243" s="290"/>
      <c r="E243" s="290"/>
      <c r="F243" s="290"/>
      <c r="G243" s="290" t="s">
        <v>185</v>
      </c>
      <c r="H243" s="290"/>
      <c r="I243" s="290"/>
      <c r="J243" s="204">
        <v>372.88</v>
      </c>
    </row>
    <row r="244" spans="1:10" ht="20.100000000000001" customHeight="1" x14ac:dyDescent="0.2">
      <c r="A244" s="290"/>
      <c r="B244" s="290"/>
      <c r="C244" s="290"/>
      <c r="D244" s="290"/>
      <c r="E244" s="290"/>
      <c r="F244" s="290"/>
      <c r="G244" s="290" t="s">
        <v>186</v>
      </c>
      <c r="H244" s="290"/>
      <c r="I244" s="290"/>
      <c r="J244" s="204">
        <v>0.74580000000000002</v>
      </c>
    </row>
    <row r="245" spans="1:10" x14ac:dyDescent="0.2">
      <c r="A245" s="205"/>
      <c r="B245" s="205"/>
      <c r="C245" s="205"/>
      <c r="D245" s="205"/>
      <c r="E245" s="205"/>
      <c r="F245" s="206"/>
      <c r="G245" s="205"/>
      <c r="H245" s="206"/>
      <c r="I245" s="205"/>
      <c r="J245" s="206"/>
    </row>
    <row r="246" spans="1:10" ht="15" thickBot="1" x14ac:dyDescent="0.25">
      <c r="A246" s="205"/>
      <c r="B246" s="205"/>
      <c r="C246" s="205"/>
      <c r="D246" s="205"/>
      <c r="E246" s="205" t="s">
        <v>107</v>
      </c>
      <c r="F246" s="206">
        <v>0.17</v>
      </c>
      <c r="G246" s="205"/>
      <c r="H246" s="289" t="s">
        <v>108</v>
      </c>
      <c r="I246" s="289"/>
      <c r="J246" s="206">
        <v>0.92</v>
      </c>
    </row>
    <row r="247" spans="1:10" ht="0.95" customHeight="1" thickTop="1" x14ac:dyDescent="0.2">
      <c r="A247" s="190"/>
      <c r="B247" s="190"/>
      <c r="C247" s="190"/>
      <c r="D247" s="190"/>
      <c r="E247" s="190"/>
      <c r="F247" s="190"/>
      <c r="G247" s="190"/>
      <c r="H247" s="190"/>
      <c r="I247" s="190"/>
      <c r="J247" s="190"/>
    </row>
    <row r="248" spans="1:10" ht="18" customHeight="1" x14ac:dyDescent="0.2">
      <c r="A248" s="182" t="s">
        <v>568</v>
      </c>
      <c r="B248" s="184" t="s">
        <v>5</v>
      </c>
      <c r="C248" s="182" t="s">
        <v>6</v>
      </c>
      <c r="D248" s="182" t="s">
        <v>7</v>
      </c>
      <c r="E248" s="285" t="s">
        <v>98</v>
      </c>
      <c r="F248" s="285"/>
      <c r="G248" s="183" t="s">
        <v>8</v>
      </c>
      <c r="H248" s="184" t="s">
        <v>9</v>
      </c>
      <c r="I248" s="184" t="s">
        <v>99</v>
      </c>
      <c r="J248" s="184" t="s">
        <v>100</v>
      </c>
    </row>
    <row r="249" spans="1:10" ht="24" customHeight="1" x14ac:dyDescent="0.2">
      <c r="A249" s="185" t="s">
        <v>101</v>
      </c>
      <c r="B249" s="187" t="s">
        <v>569</v>
      </c>
      <c r="C249" s="185" t="s">
        <v>45</v>
      </c>
      <c r="D249" s="185" t="s">
        <v>543</v>
      </c>
      <c r="E249" s="286" t="s">
        <v>106</v>
      </c>
      <c r="F249" s="286"/>
      <c r="G249" s="186" t="s">
        <v>50</v>
      </c>
      <c r="H249" s="189">
        <v>1</v>
      </c>
      <c r="I249" s="188">
        <v>0.91</v>
      </c>
      <c r="J249" s="188">
        <v>0.91</v>
      </c>
    </row>
    <row r="250" spans="1:10" ht="15" customHeight="1" x14ac:dyDescent="0.2">
      <c r="A250" s="285" t="s">
        <v>166</v>
      </c>
      <c r="B250" s="294" t="s">
        <v>5</v>
      </c>
      <c r="C250" s="285" t="s">
        <v>6</v>
      </c>
      <c r="D250" s="285" t="s">
        <v>167</v>
      </c>
      <c r="E250" s="294" t="s">
        <v>168</v>
      </c>
      <c r="F250" s="293" t="s">
        <v>169</v>
      </c>
      <c r="G250" s="294"/>
      <c r="H250" s="293" t="s">
        <v>170</v>
      </c>
      <c r="I250" s="294"/>
      <c r="J250" s="294" t="s">
        <v>171</v>
      </c>
    </row>
    <row r="251" spans="1:10" ht="15" customHeight="1" x14ac:dyDescent="0.2">
      <c r="A251" s="294"/>
      <c r="B251" s="294"/>
      <c r="C251" s="294"/>
      <c r="D251" s="294"/>
      <c r="E251" s="294"/>
      <c r="F251" s="184" t="s">
        <v>172</v>
      </c>
      <c r="G251" s="184" t="s">
        <v>173</v>
      </c>
      <c r="H251" s="184" t="s">
        <v>172</v>
      </c>
      <c r="I251" s="184" t="s">
        <v>173</v>
      </c>
      <c r="J251" s="294"/>
    </row>
    <row r="252" spans="1:10" ht="24" customHeight="1" x14ac:dyDescent="0.2">
      <c r="A252" s="197" t="s">
        <v>114</v>
      </c>
      <c r="B252" s="199" t="s">
        <v>232</v>
      </c>
      <c r="C252" s="197" t="s">
        <v>45</v>
      </c>
      <c r="D252" s="197" t="s">
        <v>233</v>
      </c>
      <c r="E252" s="202">
        <v>1</v>
      </c>
      <c r="F252" s="200">
        <v>1</v>
      </c>
      <c r="G252" s="200">
        <v>0</v>
      </c>
      <c r="H252" s="201">
        <v>278.09460000000001</v>
      </c>
      <c r="I252" s="201">
        <v>75.520799999999994</v>
      </c>
      <c r="J252" s="201">
        <v>278.09460000000001</v>
      </c>
    </row>
    <row r="253" spans="1:10" ht="20.100000000000001" customHeight="1" x14ac:dyDescent="0.2">
      <c r="A253" s="290"/>
      <c r="B253" s="290"/>
      <c r="C253" s="290"/>
      <c r="D253" s="290"/>
      <c r="E253" s="290"/>
      <c r="F253" s="290"/>
      <c r="G253" s="290" t="s">
        <v>176</v>
      </c>
      <c r="H253" s="290"/>
      <c r="I253" s="290"/>
      <c r="J253" s="204">
        <v>278.09460000000001</v>
      </c>
    </row>
    <row r="254" spans="1:10" ht="20.100000000000001" customHeight="1" x14ac:dyDescent="0.2">
      <c r="A254" s="290"/>
      <c r="B254" s="290"/>
      <c r="C254" s="290"/>
      <c r="D254" s="290"/>
      <c r="E254" s="290"/>
      <c r="F254" s="290"/>
      <c r="G254" s="290" t="s">
        <v>182</v>
      </c>
      <c r="H254" s="290"/>
      <c r="I254" s="290"/>
      <c r="J254" s="204">
        <v>278.09460000000001</v>
      </c>
    </row>
    <row r="255" spans="1:10" ht="20.100000000000001" customHeight="1" x14ac:dyDescent="0.2">
      <c r="A255" s="290"/>
      <c r="B255" s="290"/>
      <c r="C255" s="290"/>
      <c r="D255" s="290"/>
      <c r="E255" s="290"/>
      <c r="F255" s="290"/>
      <c r="G255" s="290" t="s">
        <v>183</v>
      </c>
      <c r="H255" s="290"/>
      <c r="I255" s="290"/>
      <c r="J255" s="204">
        <v>1.43E-2</v>
      </c>
    </row>
    <row r="256" spans="1:10" ht="20.100000000000001" customHeight="1" x14ac:dyDescent="0.2">
      <c r="A256" s="290"/>
      <c r="B256" s="290"/>
      <c r="C256" s="290"/>
      <c r="D256" s="290"/>
      <c r="E256" s="290"/>
      <c r="F256" s="290"/>
      <c r="G256" s="290" t="s">
        <v>184</v>
      </c>
      <c r="H256" s="290"/>
      <c r="I256" s="290"/>
      <c r="J256" s="204">
        <v>1.2800000000000001E-2</v>
      </c>
    </row>
    <row r="257" spans="1:10" ht="20.100000000000001" customHeight="1" x14ac:dyDescent="0.2">
      <c r="A257" s="290"/>
      <c r="B257" s="290"/>
      <c r="C257" s="290"/>
      <c r="D257" s="290"/>
      <c r="E257" s="290"/>
      <c r="F257" s="290"/>
      <c r="G257" s="290" t="s">
        <v>185</v>
      </c>
      <c r="H257" s="290"/>
      <c r="I257" s="290"/>
      <c r="J257" s="204">
        <v>310.73</v>
      </c>
    </row>
    <row r="258" spans="1:10" ht="20.100000000000001" customHeight="1" x14ac:dyDescent="0.2">
      <c r="A258" s="290"/>
      <c r="B258" s="290"/>
      <c r="C258" s="290"/>
      <c r="D258" s="290"/>
      <c r="E258" s="290"/>
      <c r="F258" s="290"/>
      <c r="G258" s="290" t="s">
        <v>186</v>
      </c>
      <c r="H258" s="290"/>
      <c r="I258" s="290"/>
      <c r="J258" s="204">
        <v>0.89500000000000002</v>
      </c>
    </row>
    <row r="259" spans="1:10" x14ac:dyDescent="0.2">
      <c r="A259" s="205"/>
      <c r="B259" s="205"/>
      <c r="C259" s="205"/>
      <c r="D259" s="205"/>
      <c r="E259" s="205"/>
      <c r="F259" s="206"/>
      <c r="G259" s="205"/>
      <c r="H259" s="206"/>
      <c r="I259" s="205"/>
      <c r="J259" s="206"/>
    </row>
    <row r="260" spans="1:10" ht="15" thickBot="1" x14ac:dyDescent="0.25">
      <c r="A260" s="205"/>
      <c r="B260" s="205"/>
      <c r="C260" s="205"/>
      <c r="D260" s="205"/>
      <c r="E260" s="205" t="s">
        <v>107</v>
      </c>
      <c r="F260" s="206">
        <v>0.21</v>
      </c>
      <c r="G260" s="205"/>
      <c r="H260" s="289" t="s">
        <v>108</v>
      </c>
      <c r="I260" s="289"/>
      <c r="J260" s="206">
        <v>1.1200000000000001</v>
      </c>
    </row>
    <row r="261" spans="1:10" ht="0.95" customHeight="1" thickTop="1" x14ac:dyDescent="0.2">
      <c r="A261" s="190"/>
      <c r="B261" s="190"/>
      <c r="C261" s="190"/>
      <c r="D261" s="190"/>
      <c r="E261" s="190"/>
      <c r="F261" s="190"/>
      <c r="G261" s="190"/>
      <c r="H261" s="190"/>
      <c r="I261" s="190"/>
      <c r="J261" s="190"/>
    </row>
    <row r="262" spans="1:10" ht="18" customHeight="1" x14ac:dyDescent="0.2">
      <c r="A262" s="182" t="s">
        <v>70</v>
      </c>
      <c r="B262" s="184" t="s">
        <v>5</v>
      </c>
      <c r="C262" s="182" t="s">
        <v>6</v>
      </c>
      <c r="D262" s="182" t="s">
        <v>7</v>
      </c>
      <c r="E262" s="285" t="s">
        <v>98</v>
      </c>
      <c r="F262" s="285"/>
      <c r="G262" s="183" t="s">
        <v>8</v>
      </c>
      <c r="H262" s="184" t="s">
        <v>9</v>
      </c>
      <c r="I262" s="184" t="s">
        <v>99</v>
      </c>
      <c r="J262" s="184" t="s">
        <v>100</v>
      </c>
    </row>
    <row r="263" spans="1:10" ht="24" customHeight="1" x14ac:dyDescent="0.2">
      <c r="A263" s="185" t="s">
        <v>101</v>
      </c>
      <c r="B263" s="187" t="s">
        <v>570</v>
      </c>
      <c r="C263" s="185" t="s">
        <v>45</v>
      </c>
      <c r="D263" s="185" t="s">
        <v>544</v>
      </c>
      <c r="E263" s="286" t="s">
        <v>106</v>
      </c>
      <c r="F263" s="286"/>
      <c r="G263" s="186" t="s">
        <v>33</v>
      </c>
      <c r="H263" s="189">
        <v>1</v>
      </c>
      <c r="I263" s="188">
        <v>29.95</v>
      </c>
      <c r="J263" s="188">
        <v>29.95</v>
      </c>
    </row>
    <row r="264" spans="1:10" ht="20.100000000000001" customHeight="1" x14ac:dyDescent="0.2">
      <c r="A264" s="290"/>
      <c r="B264" s="290"/>
      <c r="C264" s="290"/>
      <c r="D264" s="290"/>
      <c r="E264" s="290"/>
      <c r="F264" s="290"/>
      <c r="G264" s="290" t="s">
        <v>182</v>
      </c>
      <c r="H264" s="290"/>
      <c r="I264" s="290"/>
      <c r="J264" s="204">
        <v>0</v>
      </c>
    </row>
    <row r="265" spans="1:10" ht="20.100000000000001" customHeight="1" x14ac:dyDescent="0.2">
      <c r="A265" s="290"/>
      <c r="B265" s="290"/>
      <c r="C265" s="290"/>
      <c r="D265" s="290"/>
      <c r="E265" s="290"/>
      <c r="F265" s="290"/>
      <c r="G265" s="290" t="s">
        <v>183</v>
      </c>
      <c r="H265" s="290"/>
      <c r="I265" s="290"/>
      <c r="J265" s="204">
        <v>0</v>
      </c>
    </row>
    <row r="266" spans="1:10" ht="20.100000000000001" customHeight="1" x14ac:dyDescent="0.2">
      <c r="A266" s="290"/>
      <c r="B266" s="290"/>
      <c r="C266" s="290"/>
      <c r="D266" s="290"/>
      <c r="E266" s="290"/>
      <c r="F266" s="290"/>
      <c r="G266" s="290" t="s">
        <v>184</v>
      </c>
      <c r="H266" s="290"/>
      <c r="I266" s="290"/>
      <c r="J266" s="204">
        <v>0</v>
      </c>
    </row>
    <row r="267" spans="1:10" ht="20.100000000000001" customHeight="1" x14ac:dyDescent="0.2">
      <c r="A267" s="290"/>
      <c r="B267" s="290"/>
      <c r="C267" s="290"/>
      <c r="D267" s="290"/>
      <c r="E267" s="290"/>
      <c r="F267" s="290"/>
      <c r="G267" s="290" t="s">
        <v>185</v>
      </c>
      <c r="H267" s="290"/>
      <c r="I267" s="290"/>
      <c r="J267" s="204">
        <v>1</v>
      </c>
    </row>
    <row r="268" spans="1:10" ht="20.100000000000001" customHeight="1" x14ac:dyDescent="0.2">
      <c r="A268" s="290"/>
      <c r="B268" s="290"/>
      <c r="C268" s="290"/>
      <c r="D268" s="290"/>
      <c r="E268" s="290"/>
      <c r="F268" s="290"/>
      <c r="G268" s="290" t="s">
        <v>186</v>
      </c>
      <c r="H268" s="290"/>
      <c r="I268" s="290"/>
      <c r="J268" s="204">
        <v>0</v>
      </c>
    </row>
    <row r="269" spans="1:10" ht="20.100000000000001" customHeight="1" x14ac:dyDescent="0.2">
      <c r="A269" s="182" t="s">
        <v>201</v>
      </c>
      <c r="B269" s="184" t="s">
        <v>6</v>
      </c>
      <c r="C269" s="182" t="s">
        <v>5</v>
      </c>
      <c r="D269" s="182" t="s">
        <v>202</v>
      </c>
      <c r="E269" s="184" t="s">
        <v>168</v>
      </c>
      <c r="F269" s="184" t="s">
        <v>203</v>
      </c>
      <c r="G269" s="294" t="s">
        <v>204</v>
      </c>
      <c r="H269" s="294"/>
      <c r="I269" s="294"/>
      <c r="J269" s="184" t="s">
        <v>171</v>
      </c>
    </row>
    <row r="270" spans="1:10" ht="24" customHeight="1" x14ac:dyDescent="0.2">
      <c r="A270" s="191" t="s">
        <v>205</v>
      </c>
      <c r="B270" s="193" t="s">
        <v>45</v>
      </c>
      <c r="C270" s="191">
        <v>1107892</v>
      </c>
      <c r="D270" s="191" t="s">
        <v>571</v>
      </c>
      <c r="E270" s="196">
        <v>4.2000000000000003E-2</v>
      </c>
      <c r="F270" s="192" t="s">
        <v>47</v>
      </c>
      <c r="G270" s="295">
        <v>464.84</v>
      </c>
      <c r="H270" s="295"/>
      <c r="I270" s="296"/>
      <c r="J270" s="195">
        <v>19.523299999999999</v>
      </c>
    </row>
    <row r="271" spans="1:10" ht="36" customHeight="1" x14ac:dyDescent="0.2">
      <c r="A271" s="191" t="s">
        <v>205</v>
      </c>
      <c r="B271" s="193" t="s">
        <v>45</v>
      </c>
      <c r="C271" s="191">
        <v>2003842</v>
      </c>
      <c r="D271" s="191" t="s">
        <v>572</v>
      </c>
      <c r="E271" s="196">
        <v>5.9499999999999997E-2</v>
      </c>
      <c r="F271" s="192" t="s">
        <v>573</v>
      </c>
      <c r="G271" s="295">
        <v>56.38</v>
      </c>
      <c r="H271" s="295"/>
      <c r="I271" s="296"/>
      <c r="J271" s="195">
        <v>3.3546</v>
      </c>
    </row>
    <row r="272" spans="1:10" ht="24" customHeight="1" x14ac:dyDescent="0.2">
      <c r="A272" s="191" t="s">
        <v>205</v>
      </c>
      <c r="B272" s="193" t="s">
        <v>45</v>
      </c>
      <c r="C272" s="191">
        <v>4805750</v>
      </c>
      <c r="D272" s="191" t="s">
        <v>574</v>
      </c>
      <c r="E272" s="196">
        <v>0.03</v>
      </c>
      <c r="F272" s="192" t="s">
        <v>47</v>
      </c>
      <c r="G272" s="295">
        <v>38.39</v>
      </c>
      <c r="H272" s="295"/>
      <c r="I272" s="296"/>
      <c r="J272" s="195">
        <v>1.1516999999999999</v>
      </c>
    </row>
    <row r="273" spans="1:10" ht="36" customHeight="1" x14ac:dyDescent="0.2">
      <c r="A273" s="191" t="s">
        <v>205</v>
      </c>
      <c r="B273" s="193" t="s">
        <v>45</v>
      </c>
      <c r="C273" s="191">
        <v>3103302</v>
      </c>
      <c r="D273" s="191" t="s">
        <v>575</v>
      </c>
      <c r="E273" s="196">
        <v>8.6699999999999999E-2</v>
      </c>
      <c r="F273" s="192" t="s">
        <v>22</v>
      </c>
      <c r="G273" s="295">
        <v>68.290000000000006</v>
      </c>
      <c r="H273" s="295"/>
      <c r="I273" s="296"/>
      <c r="J273" s="195">
        <v>5.9207000000000001</v>
      </c>
    </row>
    <row r="274" spans="1:10" ht="20.100000000000001" customHeight="1" x14ac:dyDescent="0.2">
      <c r="A274" s="290"/>
      <c r="B274" s="290"/>
      <c r="C274" s="290"/>
      <c r="D274" s="290"/>
      <c r="E274" s="290"/>
      <c r="F274" s="290"/>
      <c r="G274" s="290" t="s">
        <v>207</v>
      </c>
      <c r="H274" s="290"/>
      <c r="I274" s="290"/>
      <c r="J274" s="204">
        <v>29.950299999999999</v>
      </c>
    </row>
    <row r="275" spans="1:10" x14ac:dyDescent="0.2">
      <c r="A275" s="205"/>
      <c r="B275" s="205"/>
      <c r="C275" s="205"/>
      <c r="D275" s="205"/>
      <c r="E275" s="205"/>
      <c r="F275" s="206"/>
      <c r="G275" s="205"/>
      <c r="H275" s="206"/>
      <c r="I275" s="205"/>
      <c r="J275" s="206"/>
    </row>
    <row r="276" spans="1:10" ht="15" thickBot="1" x14ac:dyDescent="0.25">
      <c r="A276" s="205"/>
      <c r="B276" s="205"/>
      <c r="C276" s="205"/>
      <c r="D276" s="205"/>
      <c r="E276" s="205" t="s">
        <v>107</v>
      </c>
      <c r="F276" s="206">
        <v>7.09</v>
      </c>
      <c r="G276" s="205"/>
      <c r="H276" s="289" t="s">
        <v>108</v>
      </c>
      <c r="I276" s="289"/>
      <c r="J276" s="206">
        <v>37.04</v>
      </c>
    </row>
    <row r="277" spans="1:10" ht="0.95" customHeight="1" thickTop="1" x14ac:dyDescent="0.2">
      <c r="A277" s="190"/>
      <c r="B277" s="190"/>
      <c r="C277" s="190"/>
      <c r="D277" s="190"/>
      <c r="E277" s="190"/>
      <c r="F277" s="190"/>
      <c r="G277" s="190"/>
      <c r="H277" s="190"/>
      <c r="I277" s="190"/>
      <c r="J277" s="190"/>
    </row>
    <row r="278" spans="1:10" ht="18" customHeight="1" x14ac:dyDescent="0.2">
      <c r="A278" s="182" t="s">
        <v>74</v>
      </c>
      <c r="B278" s="184" t="s">
        <v>5</v>
      </c>
      <c r="C278" s="182" t="s">
        <v>6</v>
      </c>
      <c r="D278" s="182" t="s">
        <v>7</v>
      </c>
      <c r="E278" s="285" t="s">
        <v>98</v>
      </c>
      <c r="F278" s="285"/>
      <c r="G278" s="183" t="s">
        <v>8</v>
      </c>
      <c r="H278" s="184" t="s">
        <v>9</v>
      </c>
      <c r="I278" s="184" t="s">
        <v>99</v>
      </c>
      <c r="J278" s="184" t="s">
        <v>100</v>
      </c>
    </row>
    <row r="279" spans="1:10" ht="36" customHeight="1" x14ac:dyDescent="0.2">
      <c r="A279" s="185" t="s">
        <v>101</v>
      </c>
      <c r="B279" s="187" t="s">
        <v>780</v>
      </c>
      <c r="C279" s="185" t="s">
        <v>45</v>
      </c>
      <c r="D279" s="185" t="s">
        <v>732</v>
      </c>
      <c r="E279" s="286" t="s">
        <v>106</v>
      </c>
      <c r="F279" s="286"/>
      <c r="G279" s="186" t="s">
        <v>240</v>
      </c>
      <c r="H279" s="189">
        <v>1</v>
      </c>
      <c r="I279" s="188">
        <v>198.65</v>
      </c>
      <c r="J279" s="188">
        <v>198.65</v>
      </c>
    </row>
    <row r="280" spans="1:10" ht="15" customHeight="1" x14ac:dyDescent="0.2">
      <c r="A280" s="285" t="s">
        <v>166</v>
      </c>
      <c r="B280" s="294" t="s">
        <v>5</v>
      </c>
      <c r="C280" s="285" t="s">
        <v>6</v>
      </c>
      <c r="D280" s="285" t="s">
        <v>167</v>
      </c>
      <c r="E280" s="294" t="s">
        <v>168</v>
      </c>
      <c r="F280" s="293" t="s">
        <v>169</v>
      </c>
      <c r="G280" s="294"/>
      <c r="H280" s="293" t="s">
        <v>170</v>
      </c>
      <c r="I280" s="294"/>
      <c r="J280" s="294" t="s">
        <v>171</v>
      </c>
    </row>
    <row r="281" spans="1:10" ht="15" customHeight="1" x14ac:dyDescent="0.2">
      <c r="A281" s="294"/>
      <c r="B281" s="294"/>
      <c r="C281" s="294"/>
      <c r="D281" s="294"/>
      <c r="E281" s="294"/>
      <c r="F281" s="184" t="s">
        <v>172</v>
      </c>
      <c r="G281" s="184" t="s">
        <v>173</v>
      </c>
      <c r="H281" s="184" t="s">
        <v>172</v>
      </c>
      <c r="I281" s="184" t="s">
        <v>173</v>
      </c>
      <c r="J281" s="294"/>
    </row>
    <row r="282" spans="1:10" ht="24" customHeight="1" x14ac:dyDescent="0.2">
      <c r="A282" s="197" t="s">
        <v>114</v>
      </c>
      <c r="B282" s="199" t="s">
        <v>513</v>
      </c>
      <c r="C282" s="197" t="s">
        <v>45</v>
      </c>
      <c r="D282" s="197" t="s">
        <v>781</v>
      </c>
      <c r="E282" s="202">
        <v>1</v>
      </c>
      <c r="F282" s="200">
        <v>0.3</v>
      </c>
      <c r="G282" s="200">
        <v>0.7</v>
      </c>
      <c r="H282" s="201">
        <v>151.2953</v>
      </c>
      <c r="I282" s="201">
        <v>56.024700000000003</v>
      </c>
      <c r="J282" s="201">
        <v>84.605900000000005</v>
      </c>
    </row>
    <row r="283" spans="1:10" ht="20.100000000000001" customHeight="1" x14ac:dyDescent="0.2">
      <c r="A283" s="290"/>
      <c r="B283" s="290"/>
      <c r="C283" s="290"/>
      <c r="D283" s="290"/>
      <c r="E283" s="290"/>
      <c r="F283" s="290"/>
      <c r="G283" s="290" t="s">
        <v>176</v>
      </c>
      <c r="H283" s="290"/>
      <c r="I283" s="290"/>
      <c r="J283" s="204">
        <v>84.605900000000005</v>
      </c>
    </row>
    <row r="284" spans="1:10" ht="20.100000000000001" customHeight="1" x14ac:dyDescent="0.2">
      <c r="A284" s="182" t="s">
        <v>177</v>
      </c>
      <c r="B284" s="184" t="s">
        <v>5</v>
      </c>
      <c r="C284" s="182" t="s">
        <v>6</v>
      </c>
      <c r="D284" s="182" t="s">
        <v>163</v>
      </c>
      <c r="E284" s="184" t="s">
        <v>168</v>
      </c>
      <c r="F284" s="294" t="s">
        <v>178</v>
      </c>
      <c r="G284" s="294"/>
      <c r="H284" s="294"/>
      <c r="I284" s="294"/>
      <c r="J284" s="184" t="s">
        <v>171</v>
      </c>
    </row>
    <row r="285" spans="1:10" ht="24" customHeight="1" x14ac:dyDescent="0.2">
      <c r="A285" s="197" t="s">
        <v>114</v>
      </c>
      <c r="B285" s="199" t="s">
        <v>782</v>
      </c>
      <c r="C285" s="197" t="s">
        <v>45</v>
      </c>
      <c r="D285" s="197" t="s">
        <v>783</v>
      </c>
      <c r="E285" s="202">
        <v>1</v>
      </c>
      <c r="F285" s="197"/>
      <c r="G285" s="197"/>
      <c r="H285" s="197"/>
      <c r="I285" s="201">
        <v>27.5366</v>
      </c>
      <c r="J285" s="201">
        <v>27.5366</v>
      </c>
    </row>
    <row r="286" spans="1:10" ht="24" customHeight="1" x14ac:dyDescent="0.2">
      <c r="A286" s="197" t="s">
        <v>114</v>
      </c>
      <c r="B286" s="199" t="s">
        <v>179</v>
      </c>
      <c r="C286" s="197" t="s">
        <v>45</v>
      </c>
      <c r="D286" s="197" t="s">
        <v>162</v>
      </c>
      <c r="E286" s="202">
        <v>2</v>
      </c>
      <c r="F286" s="197"/>
      <c r="G286" s="197"/>
      <c r="H286" s="197"/>
      <c r="I286" s="201">
        <v>18.924900000000001</v>
      </c>
      <c r="J286" s="201">
        <v>37.849800000000002</v>
      </c>
    </row>
    <row r="287" spans="1:10" ht="20.100000000000001" customHeight="1" x14ac:dyDescent="0.2">
      <c r="A287" s="290"/>
      <c r="B287" s="290"/>
      <c r="C287" s="290"/>
      <c r="D287" s="290"/>
      <c r="E287" s="290"/>
      <c r="F287" s="290"/>
      <c r="G287" s="290" t="s">
        <v>180</v>
      </c>
      <c r="H287" s="290"/>
      <c r="I287" s="290"/>
      <c r="J287" s="204">
        <v>65.386399999999995</v>
      </c>
    </row>
    <row r="288" spans="1:10" ht="20.100000000000001" customHeight="1" x14ac:dyDescent="0.2">
      <c r="A288" s="290"/>
      <c r="B288" s="290"/>
      <c r="C288" s="290"/>
      <c r="D288" s="290"/>
      <c r="E288" s="290"/>
      <c r="F288" s="290"/>
      <c r="G288" s="290" t="s">
        <v>181</v>
      </c>
      <c r="H288" s="290"/>
      <c r="I288" s="290"/>
      <c r="J288" s="204">
        <v>0</v>
      </c>
    </row>
    <row r="289" spans="1:10" ht="20.100000000000001" customHeight="1" x14ac:dyDescent="0.2">
      <c r="A289" s="290"/>
      <c r="B289" s="290"/>
      <c r="C289" s="290"/>
      <c r="D289" s="290"/>
      <c r="E289" s="290"/>
      <c r="F289" s="290"/>
      <c r="G289" s="290" t="s">
        <v>182</v>
      </c>
      <c r="H289" s="290"/>
      <c r="I289" s="290"/>
      <c r="J289" s="204">
        <v>149.9923</v>
      </c>
    </row>
    <row r="290" spans="1:10" ht="20.100000000000001" customHeight="1" x14ac:dyDescent="0.2">
      <c r="A290" s="290"/>
      <c r="B290" s="290"/>
      <c r="C290" s="290"/>
      <c r="D290" s="290"/>
      <c r="E290" s="290"/>
      <c r="F290" s="290"/>
      <c r="G290" s="290" t="s">
        <v>183</v>
      </c>
      <c r="H290" s="290"/>
      <c r="I290" s="290"/>
      <c r="J290" s="204">
        <v>0</v>
      </c>
    </row>
    <row r="291" spans="1:10" ht="20.100000000000001" customHeight="1" x14ac:dyDescent="0.2">
      <c r="A291" s="290"/>
      <c r="B291" s="290"/>
      <c r="C291" s="290"/>
      <c r="D291" s="290"/>
      <c r="E291" s="290"/>
      <c r="F291" s="290"/>
      <c r="G291" s="290" t="s">
        <v>184</v>
      </c>
      <c r="H291" s="290"/>
      <c r="I291" s="290"/>
      <c r="J291" s="204">
        <v>0</v>
      </c>
    </row>
    <row r="292" spans="1:10" ht="20.100000000000001" customHeight="1" x14ac:dyDescent="0.2">
      <c r="A292" s="290"/>
      <c r="B292" s="290"/>
      <c r="C292" s="290"/>
      <c r="D292" s="290"/>
      <c r="E292" s="290"/>
      <c r="F292" s="290"/>
      <c r="G292" s="290" t="s">
        <v>185</v>
      </c>
      <c r="H292" s="290"/>
      <c r="I292" s="290"/>
      <c r="J292" s="204">
        <v>3</v>
      </c>
    </row>
    <row r="293" spans="1:10" ht="20.100000000000001" customHeight="1" x14ac:dyDescent="0.2">
      <c r="A293" s="290"/>
      <c r="B293" s="290"/>
      <c r="C293" s="290"/>
      <c r="D293" s="290"/>
      <c r="E293" s="290"/>
      <c r="F293" s="290"/>
      <c r="G293" s="290" t="s">
        <v>186</v>
      </c>
      <c r="H293" s="290"/>
      <c r="I293" s="290"/>
      <c r="J293" s="204">
        <v>49.997399999999999</v>
      </c>
    </row>
    <row r="294" spans="1:10" ht="20.100000000000001" customHeight="1" x14ac:dyDescent="0.2">
      <c r="A294" s="182" t="s">
        <v>201</v>
      </c>
      <c r="B294" s="184" t="s">
        <v>6</v>
      </c>
      <c r="C294" s="182" t="s">
        <v>5</v>
      </c>
      <c r="D294" s="182" t="s">
        <v>202</v>
      </c>
      <c r="E294" s="184" t="s">
        <v>168</v>
      </c>
      <c r="F294" s="184" t="s">
        <v>203</v>
      </c>
      <c r="G294" s="294" t="s">
        <v>204</v>
      </c>
      <c r="H294" s="294"/>
      <c r="I294" s="294"/>
      <c r="J294" s="184" t="s">
        <v>171</v>
      </c>
    </row>
    <row r="295" spans="1:10" ht="24" customHeight="1" x14ac:dyDescent="0.2">
      <c r="A295" s="191" t="s">
        <v>205</v>
      </c>
      <c r="B295" s="193" t="s">
        <v>45</v>
      </c>
      <c r="C295" s="191">
        <v>5213414</v>
      </c>
      <c r="D295" s="191" t="s">
        <v>784</v>
      </c>
      <c r="E295" s="196">
        <v>0.36</v>
      </c>
      <c r="F295" s="192" t="s">
        <v>22</v>
      </c>
      <c r="G295" s="295">
        <v>412.92</v>
      </c>
      <c r="H295" s="295"/>
      <c r="I295" s="296"/>
      <c r="J295" s="195">
        <v>148.65119999999999</v>
      </c>
    </row>
    <row r="296" spans="1:10" ht="20.100000000000001" customHeight="1" x14ac:dyDescent="0.2">
      <c r="A296" s="290"/>
      <c r="B296" s="290"/>
      <c r="C296" s="290"/>
      <c r="D296" s="290"/>
      <c r="E296" s="290"/>
      <c r="F296" s="290"/>
      <c r="G296" s="290" t="s">
        <v>207</v>
      </c>
      <c r="H296" s="290"/>
      <c r="I296" s="290"/>
      <c r="J296" s="204">
        <v>148.65119999999999</v>
      </c>
    </row>
    <row r="297" spans="1:10" x14ac:dyDescent="0.2">
      <c r="A297" s="205"/>
      <c r="B297" s="205"/>
      <c r="C297" s="205"/>
      <c r="D297" s="205"/>
      <c r="E297" s="205"/>
      <c r="F297" s="206"/>
      <c r="G297" s="205"/>
      <c r="H297" s="206"/>
      <c r="I297" s="205"/>
      <c r="J297" s="206"/>
    </row>
    <row r="298" spans="1:10" ht="15" thickBot="1" x14ac:dyDescent="0.25">
      <c r="A298" s="205"/>
      <c r="B298" s="205"/>
      <c r="C298" s="205"/>
      <c r="D298" s="205"/>
      <c r="E298" s="205" t="s">
        <v>107</v>
      </c>
      <c r="F298" s="206">
        <v>47.08</v>
      </c>
      <c r="G298" s="205"/>
      <c r="H298" s="289" t="s">
        <v>108</v>
      </c>
      <c r="I298" s="289"/>
      <c r="J298" s="206">
        <v>245.73</v>
      </c>
    </row>
    <row r="299" spans="1:10" ht="0.95" customHeight="1" thickTop="1" x14ac:dyDescent="0.2">
      <c r="A299" s="190"/>
      <c r="B299" s="190"/>
      <c r="C299" s="190"/>
      <c r="D299" s="190"/>
      <c r="E299" s="190"/>
      <c r="F299" s="190"/>
      <c r="G299" s="190"/>
      <c r="H299" s="190"/>
      <c r="I299" s="190"/>
      <c r="J299" s="190"/>
    </row>
    <row r="300" spans="1:10" ht="18" customHeight="1" x14ac:dyDescent="0.2">
      <c r="A300" s="182" t="s">
        <v>785</v>
      </c>
      <c r="B300" s="184" t="s">
        <v>5</v>
      </c>
      <c r="C300" s="182" t="s">
        <v>6</v>
      </c>
      <c r="D300" s="182" t="s">
        <v>7</v>
      </c>
      <c r="E300" s="285" t="s">
        <v>98</v>
      </c>
      <c r="F300" s="285"/>
      <c r="G300" s="183" t="s">
        <v>8</v>
      </c>
      <c r="H300" s="184" t="s">
        <v>9</v>
      </c>
      <c r="I300" s="184" t="s">
        <v>99</v>
      </c>
      <c r="J300" s="184" t="s">
        <v>100</v>
      </c>
    </row>
    <row r="301" spans="1:10" ht="36" customHeight="1" x14ac:dyDescent="0.2">
      <c r="A301" s="185" t="s">
        <v>101</v>
      </c>
      <c r="B301" s="187" t="s">
        <v>786</v>
      </c>
      <c r="C301" s="185" t="s">
        <v>45</v>
      </c>
      <c r="D301" s="185" t="s">
        <v>733</v>
      </c>
      <c r="E301" s="286" t="s">
        <v>106</v>
      </c>
      <c r="F301" s="286"/>
      <c r="G301" s="186" t="s">
        <v>240</v>
      </c>
      <c r="H301" s="189">
        <v>1</v>
      </c>
      <c r="I301" s="188">
        <v>385.59</v>
      </c>
      <c r="J301" s="188">
        <v>385.59</v>
      </c>
    </row>
    <row r="302" spans="1:10" ht="15" customHeight="1" x14ac:dyDescent="0.2">
      <c r="A302" s="285" t="s">
        <v>166</v>
      </c>
      <c r="B302" s="294" t="s">
        <v>5</v>
      </c>
      <c r="C302" s="285" t="s">
        <v>6</v>
      </c>
      <c r="D302" s="285" t="s">
        <v>167</v>
      </c>
      <c r="E302" s="294" t="s">
        <v>168</v>
      </c>
      <c r="F302" s="293" t="s">
        <v>169</v>
      </c>
      <c r="G302" s="294"/>
      <c r="H302" s="293" t="s">
        <v>170</v>
      </c>
      <c r="I302" s="294"/>
      <c r="J302" s="294" t="s">
        <v>171</v>
      </c>
    </row>
    <row r="303" spans="1:10" ht="15" customHeight="1" x14ac:dyDescent="0.2">
      <c r="A303" s="294"/>
      <c r="B303" s="294"/>
      <c r="C303" s="294"/>
      <c r="D303" s="294"/>
      <c r="E303" s="294"/>
      <c r="F303" s="184" t="s">
        <v>172</v>
      </c>
      <c r="G303" s="184" t="s">
        <v>173</v>
      </c>
      <c r="H303" s="184" t="s">
        <v>172</v>
      </c>
      <c r="I303" s="184" t="s">
        <v>173</v>
      </c>
      <c r="J303" s="294"/>
    </row>
    <row r="304" spans="1:10" ht="24" customHeight="1" x14ac:dyDescent="0.2">
      <c r="A304" s="197" t="s">
        <v>114</v>
      </c>
      <c r="B304" s="199" t="s">
        <v>513</v>
      </c>
      <c r="C304" s="197" t="s">
        <v>45</v>
      </c>
      <c r="D304" s="197" t="s">
        <v>781</v>
      </c>
      <c r="E304" s="202">
        <v>1</v>
      </c>
      <c r="F304" s="200">
        <v>0.3</v>
      </c>
      <c r="G304" s="200">
        <v>0.7</v>
      </c>
      <c r="H304" s="201">
        <v>151.2953</v>
      </c>
      <c r="I304" s="201">
        <v>56.024700000000003</v>
      </c>
      <c r="J304" s="201">
        <v>84.605900000000005</v>
      </c>
    </row>
    <row r="305" spans="1:10" ht="20.100000000000001" customHeight="1" x14ac:dyDescent="0.2">
      <c r="A305" s="290"/>
      <c r="B305" s="290"/>
      <c r="C305" s="290"/>
      <c r="D305" s="290"/>
      <c r="E305" s="290"/>
      <c r="F305" s="290"/>
      <c r="G305" s="290" t="s">
        <v>176</v>
      </c>
      <c r="H305" s="290"/>
      <c r="I305" s="290"/>
      <c r="J305" s="204">
        <v>84.605900000000005</v>
      </c>
    </row>
    <row r="306" spans="1:10" ht="20.100000000000001" customHeight="1" x14ac:dyDescent="0.2">
      <c r="A306" s="182" t="s">
        <v>177</v>
      </c>
      <c r="B306" s="184" t="s">
        <v>5</v>
      </c>
      <c r="C306" s="182" t="s">
        <v>6</v>
      </c>
      <c r="D306" s="182" t="s">
        <v>163</v>
      </c>
      <c r="E306" s="184" t="s">
        <v>168</v>
      </c>
      <c r="F306" s="294" t="s">
        <v>178</v>
      </c>
      <c r="G306" s="294"/>
      <c r="H306" s="294"/>
      <c r="I306" s="294"/>
      <c r="J306" s="184" t="s">
        <v>171</v>
      </c>
    </row>
    <row r="307" spans="1:10" ht="24" customHeight="1" x14ac:dyDescent="0.2">
      <c r="A307" s="197" t="s">
        <v>114</v>
      </c>
      <c r="B307" s="199" t="s">
        <v>782</v>
      </c>
      <c r="C307" s="197" t="s">
        <v>45</v>
      </c>
      <c r="D307" s="197" t="s">
        <v>783</v>
      </c>
      <c r="E307" s="202">
        <v>1</v>
      </c>
      <c r="F307" s="197"/>
      <c r="G307" s="197"/>
      <c r="H307" s="197"/>
      <c r="I307" s="201">
        <v>27.5366</v>
      </c>
      <c r="J307" s="201">
        <v>27.5366</v>
      </c>
    </row>
    <row r="308" spans="1:10" ht="24" customHeight="1" x14ac:dyDescent="0.2">
      <c r="A308" s="197" t="s">
        <v>114</v>
      </c>
      <c r="B308" s="199" t="s">
        <v>179</v>
      </c>
      <c r="C308" s="197" t="s">
        <v>45</v>
      </c>
      <c r="D308" s="197" t="s">
        <v>162</v>
      </c>
      <c r="E308" s="202">
        <v>1</v>
      </c>
      <c r="F308" s="197"/>
      <c r="G308" s="197"/>
      <c r="H308" s="197"/>
      <c r="I308" s="201">
        <v>18.924900000000001</v>
      </c>
      <c r="J308" s="201">
        <v>18.924900000000001</v>
      </c>
    </row>
    <row r="309" spans="1:10" ht="20.100000000000001" customHeight="1" x14ac:dyDescent="0.2">
      <c r="A309" s="290"/>
      <c r="B309" s="290"/>
      <c r="C309" s="290"/>
      <c r="D309" s="290"/>
      <c r="E309" s="290"/>
      <c r="F309" s="290"/>
      <c r="G309" s="290" t="s">
        <v>180</v>
      </c>
      <c r="H309" s="290"/>
      <c r="I309" s="290"/>
      <c r="J309" s="204">
        <v>46.461500000000001</v>
      </c>
    </row>
    <row r="310" spans="1:10" ht="20.100000000000001" customHeight="1" x14ac:dyDescent="0.2">
      <c r="A310" s="290"/>
      <c r="B310" s="290"/>
      <c r="C310" s="290"/>
      <c r="D310" s="290"/>
      <c r="E310" s="290"/>
      <c r="F310" s="290"/>
      <c r="G310" s="290" t="s">
        <v>181</v>
      </c>
      <c r="H310" s="290"/>
      <c r="I310" s="290"/>
      <c r="J310" s="204">
        <v>0</v>
      </c>
    </row>
    <row r="311" spans="1:10" ht="20.100000000000001" customHeight="1" x14ac:dyDescent="0.2">
      <c r="A311" s="290"/>
      <c r="B311" s="290"/>
      <c r="C311" s="290"/>
      <c r="D311" s="290"/>
      <c r="E311" s="290"/>
      <c r="F311" s="290"/>
      <c r="G311" s="290" t="s">
        <v>182</v>
      </c>
      <c r="H311" s="290"/>
      <c r="I311" s="290"/>
      <c r="J311" s="204">
        <v>131.06739999999999</v>
      </c>
    </row>
    <row r="312" spans="1:10" ht="20.100000000000001" customHeight="1" x14ac:dyDescent="0.2">
      <c r="A312" s="290"/>
      <c r="B312" s="290"/>
      <c r="C312" s="290"/>
      <c r="D312" s="290"/>
      <c r="E312" s="290"/>
      <c r="F312" s="290"/>
      <c r="G312" s="290" t="s">
        <v>183</v>
      </c>
      <c r="H312" s="290"/>
      <c r="I312" s="290"/>
      <c r="J312" s="204">
        <v>0</v>
      </c>
    </row>
    <row r="313" spans="1:10" ht="20.100000000000001" customHeight="1" x14ac:dyDescent="0.2">
      <c r="A313" s="290"/>
      <c r="B313" s="290"/>
      <c r="C313" s="290"/>
      <c r="D313" s="290"/>
      <c r="E313" s="290"/>
      <c r="F313" s="290"/>
      <c r="G313" s="290" t="s">
        <v>184</v>
      </c>
      <c r="H313" s="290"/>
      <c r="I313" s="290"/>
      <c r="J313" s="204">
        <v>0</v>
      </c>
    </row>
    <row r="314" spans="1:10" ht="20.100000000000001" customHeight="1" x14ac:dyDescent="0.2">
      <c r="A314" s="290"/>
      <c r="B314" s="290"/>
      <c r="C314" s="290"/>
      <c r="D314" s="290"/>
      <c r="E314" s="290"/>
      <c r="F314" s="290"/>
      <c r="G314" s="290" t="s">
        <v>185</v>
      </c>
      <c r="H314" s="290"/>
      <c r="I314" s="290"/>
      <c r="J314" s="204">
        <v>4.0999999999999996</v>
      </c>
    </row>
    <row r="315" spans="1:10" ht="20.100000000000001" customHeight="1" x14ac:dyDescent="0.2">
      <c r="A315" s="290"/>
      <c r="B315" s="290"/>
      <c r="C315" s="290"/>
      <c r="D315" s="290"/>
      <c r="E315" s="290"/>
      <c r="F315" s="290"/>
      <c r="G315" s="290" t="s">
        <v>186</v>
      </c>
      <c r="H315" s="290"/>
      <c r="I315" s="290"/>
      <c r="J315" s="204">
        <v>31.967700000000001</v>
      </c>
    </row>
    <row r="316" spans="1:10" ht="20.100000000000001" customHeight="1" x14ac:dyDescent="0.2">
      <c r="A316" s="182" t="s">
        <v>604</v>
      </c>
      <c r="B316" s="184" t="s">
        <v>6</v>
      </c>
      <c r="C316" s="182" t="s">
        <v>5</v>
      </c>
      <c r="D316" s="182" t="s">
        <v>115</v>
      </c>
      <c r="E316" s="184" t="s">
        <v>168</v>
      </c>
      <c r="F316" s="184" t="s">
        <v>203</v>
      </c>
      <c r="G316" s="294" t="s">
        <v>204</v>
      </c>
      <c r="H316" s="294"/>
      <c r="I316" s="294"/>
      <c r="J316" s="184" t="s">
        <v>171</v>
      </c>
    </row>
    <row r="317" spans="1:10" ht="36" customHeight="1" x14ac:dyDescent="0.2">
      <c r="A317" s="197" t="s">
        <v>114</v>
      </c>
      <c r="B317" s="199" t="s">
        <v>45</v>
      </c>
      <c r="C317" s="197" t="s">
        <v>787</v>
      </c>
      <c r="D317" s="197" t="s">
        <v>788</v>
      </c>
      <c r="E317" s="202">
        <v>0.69621999999999995</v>
      </c>
      <c r="F317" s="198" t="s">
        <v>573</v>
      </c>
      <c r="G317" s="297">
        <v>21.728899999999999</v>
      </c>
      <c r="H317" s="297"/>
      <c r="I317" s="287"/>
      <c r="J317" s="201">
        <v>15.1281</v>
      </c>
    </row>
    <row r="318" spans="1:10" ht="24" customHeight="1" x14ac:dyDescent="0.2">
      <c r="A318" s="197" t="s">
        <v>114</v>
      </c>
      <c r="B318" s="199" t="s">
        <v>45</v>
      </c>
      <c r="C318" s="197" t="s">
        <v>789</v>
      </c>
      <c r="D318" s="197" t="s">
        <v>790</v>
      </c>
      <c r="E318" s="202">
        <v>12.717000000000001</v>
      </c>
      <c r="F318" s="198" t="s">
        <v>573</v>
      </c>
      <c r="G318" s="297">
        <v>24.592099999999999</v>
      </c>
      <c r="H318" s="297"/>
      <c r="I318" s="287"/>
      <c r="J318" s="201">
        <v>312.73770000000002</v>
      </c>
    </row>
    <row r="319" spans="1:10" ht="20.100000000000001" customHeight="1" x14ac:dyDescent="0.2">
      <c r="A319" s="290"/>
      <c r="B319" s="290"/>
      <c r="C319" s="290"/>
      <c r="D319" s="290"/>
      <c r="E319" s="290"/>
      <c r="F319" s="290"/>
      <c r="G319" s="290" t="s">
        <v>615</v>
      </c>
      <c r="H319" s="290"/>
      <c r="I319" s="290"/>
      <c r="J319" s="204">
        <v>327.86579999999998</v>
      </c>
    </row>
    <row r="320" spans="1:10" ht="20.100000000000001" customHeight="1" x14ac:dyDescent="0.2">
      <c r="A320" s="182" t="s">
        <v>201</v>
      </c>
      <c r="B320" s="184" t="s">
        <v>6</v>
      </c>
      <c r="C320" s="182" t="s">
        <v>5</v>
      </c>
      <c r="D320" s="182" t="s">
        <v>202</v>
      </c>
      <c r="E320" s="184" t="s">
        <v>168</v>
      </c>
      <c r="F320" s="184" t="s">
        <v>203</v>
      </c>
      <c r="G320" s="294" t="s">
        <v>204</v>
      </c>
      <c r="H320" s="294"/>
      <c r="I320" s="294"/>
      <c r="J320" s="184" t="s">
        <v>171</v>
      </c>
    </row>
    <row r="321" spans="1:10" ht="24" customHeight="1" x14ac:dyDescent="0.2">
      <c r="A321" s="191" t="s">
        <v>205</v>
      </c>
      <c r="B321" s="193" t="s">
        <v>45</v>
      </c>
      <c r="C321" s="191">
        <v>1107892</v>
      </c>
      <c r="D321" s="191" t="s">
        <v>571</v>
      </c>
      <c r="E321" s="196">
        <v>5.0299999999999997E-2</v>
      </c>
      <c r="F321" s="192" t="s">
        <v>47</v>
      </c>
      <c r="G321" s="295">
        <v>464.84</v>
      </c>
      <c r="H321" s="295"/>
      <c r="I321" s="296"/>
      <c r="J321" s="195">
        <v>23.381499999999999</v>
      </c>
    </row>
    <row r="322" spans="1:10" ht="24" customHeight="1" x14ac:dyDescent="0.2">
      <c r="A322" s="191" t="s">
        <v>205</v>
      </c>
      <c r="B322" s="193" t="s">
        <v>45</v>
      </c>
      <c r="C322" s="191">
        <v>4805750</v>
      </c>
      <c r="D322" s="191" t="s">
        <v>574</v>
      </c>
      <c r="E322" s="196">
        <v>5.0299999999999997E-2</v>
      </c>
      <c r="F322" s="192" t="s">
        <v>47</v>
      </c>
      <c r="G322" s="295">
        <v>38.39</v>
      </c>
      <c r="H322" s="295"/>
      <c r="I322" s="296"/>
      <c r="J322" s="195">
        <v>1.931</v>
      </c>
    </row>
    <row r="323" spans="1:10" ht="20.100000000000001" customHeight="1" x14ac:dyDescent="0.2">
      <c r="A323" s="290"/>
      <c r="B323" s="290"/>
      <c r="C323" s="290"/>
      <c r="D323" s="290"/>
      <c r="E323" s="290"/>
      <c r="F323" s="290"/>
      <c r="G323" s="290" t="s">
        <v>207</v>
      </c>
      <c r="H323" s="290"/>
      <c r="I323" s="290"/>
      <c r="J323" s="204">
        <v>25.3125</v>
      </c>
    </row>
    <row r="324" spans="1:10" ht="20.100000000000001" customHeight="1" x14ac:dyDescent="0.2">
      <c r="A324" s="182" t="s">
        <v>208</v>
      </c>
      <c r="B324" s="184" t="s">
        <v>6</v>
      </c>
      <c r="C324" s="182" t="s">
        <v>114</v>
      </c>
      <c r="D324" s="182" t="s">
        <v>209</v>
      </c>
      <c r="E324" s="184" t="s">
        <v>5</v>
      </c>
      <c r="F324" s="184" t="s">
        <v>168</v>
      </c>
      <c r="G324" s="183" t="s">
        <v>203</v>
      </c>
      <c r="H324" s="294" t="s">
        <v>204</v>
      </c>
      <c r="I324" s="294"/>
      <c r="J324" s="184" t="s">
        <v>171</v>
      </c>
    </row>
    <row r="325" spans="1:10" ht="36" customHeight="1" x14ac:dyDescent="0.2">
      <c r="A325" s="191" t="s">
        <v>210</v>
      </c>
      <c r="B325" s="193" t="s">
        <v>45</v>
      </c>
      <c r="C325" s="191" t="s">
        <v>787</v>
      </c>
      <c r="D325" s="191" t="s">
        <v>595</v>
      </c>
      <c r="E325" s="193">
        <v>5914655</v>
      </c>
      <c r="F325" s="196">
        <v>6.9999999999999999E-4</v>
      </c>
      <c r="G325" s="192" t="s">
        <v>212</v>
      </c>
      <c r="H325" s="295">
        <v>33.08</v>
      </c>
      <c r="I325" s="296"/>
      <c r="J325" s="195">
        <v>2.3199999999999998E-2</v>
      </c>
    </row>
    <row r="326" spans="1:10" ht="36" customHeight="1" x14ac:dyDescent="0.2">
      <c r="A326" s="191" t="s">
        <v>210</v>
      </c>
      <c r="B326" s="193" t="s">
        <v>45</v>
      </c>
      <c r="C326" s="191" t="s">
        <v>789</v>
      </c>
      <c r="D326" s="191" t="s">
        <v>595</v>
      </c>
      <c r="E326" s="193">
        <v>5914655</v>
      </c>
      <c r="F326" s="196">
        <v>1.272E-2</v>
      </c>
      <c r="G326" s="192" t="s">
        <v>212</v>
      </c>
      <c r="H326" s="295">
        <v>33.08</v>
      </c>
      <c r="I326" s="296"/>
      <c r="J326" s="195">
        <v>0.42080000000000001</v>
      </c>
    </row>
    <row r="327" spans="1:10" ht="20.100000000000001" customHeight="1" x14ac:dyDescent="0.2">
      <c r="A327" s="290"/>
      <c r="B327" s="290"/>
      <c r="C327" s="290"/>
      <c r="D327" s="290"/>
      <c r="E327" s="290"/>
      <c r="F327" s="290"/>
      <c r="G327" s="290" t="s">
        <v>213</v>
      </c>
      <c r="H327" s="290"/>
      <c r="I327" s="290"/>
      <c r="J327" s="204">
        <v>0.44400000000000001</v>
      </c>
    </row>
    <row r="328" spans="1:10" ht="20.100000000000001" customHeight="1" x14ac:dyDescent="0.2">
      <c r="A328" s="182" t="s">
        <v>616</v>
      </c>
      <c r="B328" s="184" t="s">
        <v>6</v>
      </c>
      <c r="C328" s="182" t="s">
        <v>114</v>
      </c>
      <c r="D328" s="182" t="s">
        <v>617</v>
      </c>
      <c r="E328" s="184" t="s">
        <v>168</v>
      </c>
      <c r="F328" s="184" t="s">
        <v>203</v>
      </c>
      <c r="G328" s="293" t="s">
        <v>618</v>
      </c>
      <c r="H328" s="294"/>
      <c r="I328" s="294"/>
      <c r="J328" s="184" t="s">
        <v>171</v>
      </c>
    </row>
    <row r="329" spans="1:10" ht="20.100000000000001" customHeight="1" x14ac:dyDescent="0.2">
      <c r="A329" s="183"/>
      <c r="B329" s="183"/>
      <c r="C329" s="183"/>
      <c r="D329" s="183"/>
      <c r="E329" s="183"/>
      <c r="F329" s="183"/>
      <c r="G329" s="183" t="s">
        <v>619</v>
      </c>
      <c r="H329" s="183" t="s">
        <v>620</v>
      </c>
      <c r="I329" s="183" t="s">
        <v>621</v>
      </c>
      <c r="J329" s="183"/>
    </row>
    <row r="330" spans="1:10" ht="50.1" customHeight="1" x14ac:dyDescent="0.2">
      <c r="A330" s="191" t="s">
        <v>617</v>
      </c>
      <c r="B330" s="193" t="s">
        <v>45</v>
      </c>
      <c r="C330" s="191" t="s">
        <v>787</v>
      </c>
      <c r="D330" s="191" t="s">
        <v>791</v>
      </c>
      <c r="E330" s="196">
        <v>6.9999999999999999E-4</v>
      </c>
      <c r="F330" s="192" t="s">
        <v>50</v>
      </c>
      <c r="G330" s="193" t="s">
        <v>623</v>
      </c>
      <c r="H330" s="193" t="s">
        <v>624</v>
      </c>
      <c r="I330" s="193" t="s">
        <v>625</v>
      </c>
      <c r="J330" s="195">
        <v>0</v>
      </c>
    </row>
    <row r="331" spans="1:10" ht="50.1" customHeight="1" x14ac:dyDescent="0.2">
      <c r="A331" s="191" t="s">
        <v>617</v>
      </c>
      <c r="B331" s="193" t="s">
        <v>45</v>
      </c>
      <c r="C331" s="191" t="s">
        <v>789</v>
      </c>
      <c r="D331" s="191" t="s">
        <v>792</v>
      </c>
      <c r="E331" s="196">
        <v>1.272E-2</v>
      </c>
      <c r="F331" s="192" t="s">
        <v>50</v>
      </c>
      <c r="G331" s="193" t="s">
        <v>623</v>
      </c>
      <c r="H331" s="193" t="s">
        <v>624</v>
      </c>
      <c r="I331" s="193" t="s">
        <v>625</v>
      </c>
      <c r="J331" s="195">
        <v>0</v>
      </c>
    </row>
    <row r="332" spans="1:10" ht="20.100000000000001" customHeight="1" x14ac:dyDescent="0.2">
      <c r="A332" s="290"/>
      <c r="B332" s="290"/>
      <c r="C332" s="290"/>
      <c r="D332" s="290"/>
      <c r="E332" s="290"/>
      <c r="F332" s="290"/>
      <c r="G332" s="290" t="s">
        <v>633</v>
      </c>
      <c r="H332" s="290"/>
      <c r="I332" s="290"/>
      <c r="J332" s="204">
        <v>0</v>
      </c>
    </row>
    <row r="333" spans="1:10" x14ac:dyDescent="0.2">
      <c r="A333" s="205"/>
      <c r="B333" s="205"/>
      <c r="C333" s="205"/>
      <c r="D333" s="205"/>
      <c r="E333" s="205"/>
      <c r="F333" s="206"/>
      <c r="G333" s="205"/>
      <c r="H333" s="206"/>
      <c r="I333" s="205"/>
      <c r="J333" s="206"/>
    </row>
    <row r="334" spans="1:10" ht="15" thickBot="1" x14ac:dyDescent="0.25">
      <c r="A334" s="205"/>
      <c r="B334" s="205"/>
      <c r="C334" s="205"/>
      <c r="D334" s="205"/>
      <c r="E334" s="205" t="s">
        <v>107</v>
      </c>
      <c r="F334" s="206">
        <v>91.38</v>
      </c>
      <c r="G334" s="205"/>
      <c r="H334" s="289" t="s">
        <v>108</v>
      </c>
      <c r="I334" s="289"/>
      <c r="J334" s="206">
        <v>476.97</v>
      </c>
    </row>
    <row r="335" spans="1:10" ht="0.95" customHeight="1" thickTop="1" x14ac:dyDescent="0.2">
      <c r="A335" s="190"/>
      <c r="B335" s="190"/>
      <c r="C335" s="190"/>
      <c r="D335" s="190"/>
      <c r="E335" s="190"/>
      <c r="F335" s="190"/>
      <c r="G335" s="190"/>
      <c r="H335" s="190"/>
      <c r="I335" s="190"/>
      <c r="J335" s="190"/>
    </row>
    <row r="336" spans="1:10" ht="18" customHeight="1" x14ac:dyDescent="0.2">
      <c r="A336" s="182" t="s">
        <v>793</v>
      </c>
      <c r="B336" s="184" t="s">
        <v>5</v>
      </c>
      <c r="C336" s="182" t="s">
        <v>6</v>
      </c>
      <c r="D336" s="182" t="s">
        <v>7</v>
      </c>
      <c r="E336" s="285" t="s">
        <v>98</v>
      </c>
      <c r="F336" s="285"/>
      <c r="G336" s="183" t="s">
        <v>8</v>
      </c>
      <c r="H336" s="184" t="s">
        <v>9</v>
      </c>
      <c r="I336" s="184" t="s">
        <v>99</v>
      </c>
      <c r="J336" s="184" t="s">
        <v>100</v>
      </c>
    </row>
    <row r="337" spans="1:10" ht="24" customHeight="1" x14ac:dyDescent="0.2">
      <c r="A337" s="185" t="s">
        <v>101</v>
      </c>
      <c r="B337" s="187" t="s">
        <v>794</v>
      </c>
      <c r="C337" s="185" t="s">
        <v>45</v>
      </c>
      <c r="D337" s="185" t="s">
        <v>734</v>
      </c>
      <c r="E337" s="286" t="s">
        <v>106</v>
      </c>
      <c r="F337" s="286"/>
      <c r="G337" s="186" t="s">
        <v>22</v>
      </c>
      <c r="H337" s="189">
        <v>1</v>
      </c>
      <c r="I337" s="188">
        <v>24.97</v>
      </c>
      <c r="J337" s="188">
        <v>24.97</v>
      </c>
    </row>
    <row r="338" spans="1:10" ht="15" customHeight="1" x14ac:dyDescent="0.2">
      <c r="A338" s="285" t="s">
        <v>166</v>
      </c>
      <c r="B338" s="294" t="s">
        <v>5</v>
      </c>
      <c r="C338" s="285" t="s">
        <v>6</v>
      </c>
      <c r="D338" s="285" t="s">
        <v>167</v>
      </c>
      <c r="E338" s="294" t="s">
        <v>168</v>
      </c>
      <c r="F338" s="293" t="s">
        <v>169</v>
      </c>
      <c r="G338" s="294"/>
      <c r="H338" s="293" t="s">
        <v>170</v>
      </c>
      <c r="I338" s="294"/>
      <c r="J338" s="294" t="s">
        <v>171</v>
      </c>
    </row>
    <row r="339" spans="1:10" ht="15" customHeight="1" x14ac:dyDescent="0.2">
      <c r="A339" s="294"/>
      <c r="B339" s="294"/>
      <c r="C339" s="294"/>
      <c r="D339" s="294"/>
      <c r="E339" s="294"/>
      <c r="F339" s="184" t="s">
        <v>172</v>
      </c>
      <c r="G339" s="184" t="s">
        <v>173</v>
      </c>
      <c r="H339" s="184" t="s">
        <v>172</v>
      </c>
      <c r="I339" s="184" t="s">
        <v>173</v>
      </c>
      <c r="J339" s="294"/>
    </row>
    <row r="340" spans="1:10" ht="24" customHeight="1" x14ac:dyDescent="0.2">
      <c r="A340" s="197" t="s">
        <v>114</v>
      </c>
      <c r="B340" s="199" t="s">
        <v>511</v>
      </c>
      <c r="C340" s="197" t="s">
        <v>45</v>
      </c>
      <c r="D340" s="197" t="s">
        <v>795</v>
      </c>
      <c r="E340" s="202">
        <v>1</v>
      </c>
      <c r="F340" s="200">
        <v>1</v>
      </c>
      <c r="G340" s="200">
        <v>0</v>
      </c>
      <c r="H340" s="201">
        <v>388.72559999999999</v>
      </c>
      <c r="I340" s="201">
        <v>155.9486</v>
      </c>
      <c r="J340" s="201">
        <v>388.72559999999999</v>
      </c>
    </row>
    <row r="341" spans="1:10" ht="20.100000000000001" customHeight="1" x14ac:dyDescent="0.2">
      <c r="A341" s="290"/>
      <c r="B341" s="290"/>
      <c r="C341" s="290"/>
      <c r="D341" s="290"/>
      <c r="E341" s="290"/>
      <c r="F341" s="290"/>
      <c r="G341" s="290" t="s">
        <v>176</v>
      </c>
      <c r="H341" s="290"/>
      <c r="I341" s="290"/>
      <c r="J341" s="204">
        <v>388.72559999999999</v>
      </c>
    </row>
    <row r="342" spans="1:10" ht="20.100000000000001" customHeight="1" x14ac:dyDescent="0.2">
      <c r="A342" s="182" t="s">
        <v>177</v>
      </c>
      <c r="B342" s="184" t="s">
        <v>5</v>
      </c>
      <c r="C342" s="182" t="s">
        <v>6</v>
      </c>
      <c r="D342" s="182" t="s">
        <v>163</v>
      </c>
      <c r="E342" s="184" t="s">
        <v>168</v>
      </c>
      <c r="F342" s="294" t="s">
        <v>178</v>
      </c>
      <c r="G342" s="294"/>
      <c r="H342" s="294"/>
      <c r="I342" s="294"/>
      <c r="J342" s="184" t="s">
        <v>171</v>
      </c>
    </row>
    <row r="343" spans="1:10" ht="24" customHeight="1" x14ac:dyDescent="0.2">
      <c r="A343" s="197" t="s">
        <v>114</v>
      </c>
      <c r="B343" s="199" t="s">
        <v>796</v>
      </c>
      <c r="C343" s="197" t="s">
        <v>45</v>
      </c>
      <c r="D343" s="197" t="s">
        <v>797</v>
      </c>
      <c r="E343" s="202">
        <v>1</v>
      </c>
      <c r="F343" s="197"/>
      <c r="G343" s="197"/>
      <c r="H343" s="197"/>
      <c r="I343" s="201">
        <v>19.922699999999999</v>
      </c>
      <c r="J343" s="201">
        <v>19.922699999999999</v>
      </c>
    </row>
    <row r="344" spans="1:10" ht="24" customHeight="1" x14ac:dyDescent="0.2">
      <c r="A344" s="197" t="s">
        <v>114</v>
      </c>
      <c r="B344" s="199" t="s">
        <v>179</v>
      </c>
      <c r="C344" s="197" t="s">
        <v>45</v>
      </c>
      <c r="D344" s="197" t="s">
        <v>162</v>
      </c>
      <c r="E344" s="202">
        <v>4</v>
      </c>
      <c r="F344" s="197"/>
      <c r="G344" s="197"/>
      <c r="H344" s="197"/>
      <c r="I344" s="201">
        <v>18.924900000000001</v>
      </c>
      <c r="J344" s="201">
        <v>75.699600000000004</v>
      </c>
    </row>
    <row r="345" spans="1:10" ht="20.100000000000001" customHeight="1" x14ac:dyDescent="0.2">
      <c r="A345" s="290"/>
      <c r="B345" s="290"/>
      <c r="C345" s="290"/>
      <c r="D345" s="290"/>
      <c r="E345" s="290"/>
      <c r="F345" s="290"/>
      <c r="G345" s="290" t="s">
        <v>180</v>
      </c>
      <c r="H345" s="290"/>
      <c r="I345" s="290"/>
      <c r="J345" s="204">
        <v>95.622299999999996</v>
      </c>
    </row>
    <row r="346" spans="1:10" ht="20.100000000000001" customHeight="1" x14ac:dyDescent="0.2">
      <c r="A346" s="290"/>
      <c r="B346" s="290"/>
      <c r="C346" s="290"/>
      <c r="D346" s="290"/>
      <c r="E346" s="290"/>
      <c r="F346" s="290"/>
      <c r="G346" s="290" t="s">
        <v>181</v>
      </c>
      <c r="H346" s="290"/>
      <c r="I346" s="290"/>
      <c r="J346" s="204">
        <v>0</v>
      </c>
    </row>
    <row r="347" spans="1:10" ht="20.100000000000001" customHeight="1" x14ac:dyDescent="0.2">
      <c r="A347" s="290"/>
      <c r="B347" s="290"/>
      <c r="C347" s="290"/>
      <c r="D347" s="290"/>
      <c r="E347" s="290"/>
      <c r="F347" s="290"/>
      <c r="G347" s="290" t="s">
        <v>182</v>
      </c>
      <c r="H347" s="290"/>
      <c r="I347" s="290"/>
      <c r="J347" s="204">
        <v>484.34789999999998</v>
      </c>
    </row>
    <row r="348" spans="1:10" ht="20.100000000000001" customHeight="1" x14ac:dyDescent="0.2">
      <c r="A348" s="290"/>
      <c r="B348" s="290"/>
      <c r="C348" s="290"/>
      <c r="D348" s="290"/>
      <c r="E348" s="290"/>
      <c r="F348" s="290"/>
      <c r="G348" s="290" t="s">
        <v>183</v>
      </c>
      <c r="H348" s="290"/>
      <c r="I348" s="290"/>
      <c r="J348" s="204">
        <v>0</v>
      </c>
    </row>
    <row r="349" spans="1:10" ht="20.100000000000001" customHeight="1" x14ac:dyDescent="0.2">
      <c r="A349" s="290"/>
      <c r="B349" s="290"/>
      <c r="C349" s="290"/>
      <c r="D349" s="290"/>
      <c r="E349" s="290"/>
      <c r="F349" s="290"/>
      <c r="G349" s="290" t="s">
        <v>184</v>
      </c>
      <c r="H349" s="290"/>
      <c r="I349" s="290"/>
      <c r="J349" s="204">
        <v>0</v>
      </c>
    </row>
    <row r="350" spans="1:10" ht="20.100000000000001" customHeight="1" x14ac:dyDescent="0.2">
      <c r="A350" s="290"/>
      <c r="B350" s="290"/>
      <c r="C350" s="290"/>
      <c r="D350" s="290"/>
      <c r="E350" s="290"/>
      <c r="F350" s="290"/>
      <c r="G350" s="290" t="s">
        <v>185</v>
      </c>
      <c r="H350" s="290"/>
      <c r="I350" s="290"/>
      <c r="J350" s="204">
        <v>177.07</v>
      </c>
    </row>
    <row r="351" spans="1:10" ht="20.100000000000001" customHeight="1" x14ac:dyDescent="0.2">
      <c r="A351" s="290"/>
      <c r="B351" s="290"/>
      <c r="C351" s="290"/>
      <c r="D351" s="290"/>
      <c r="E351" s="290"/>
      <c r="F351" s="290"/>
      <c r="G351" s="290" t="s">
        <v>186</v>
      </c>
      <c r="H351" s="290"/>
      <c r="I351" s="290"/>
      <c r="J351" s="204">
        <v>2.7353000000000001</v>
      </c>
    </row>
    <row r="352" spans="1:10" ht="20.100000000000001" customHeight="1" x14ac:dyDescent="0.2">
      <c r="A352" s="182" t="s">
        <v>604</v>
      </c>
      <c r="B352" s="184" t="s">
        <v>6</v>
      </c>
      <c r="C352" s="182" t="s">
        <v>5</v>
      </c>
      <c r="D352" s="182" t="s">
        <v>115</v>
      </c>
      <c r="E352" s="184" t="s">
        <v>168</v>
      </c>
      <c r="F352" s="184" t="s">
        <v>203</v>
      </c>
      <c r="G352" s="294" t="s">
        <v>204</v>
      </c>
      <c r="H352" s="294"/>
      <c r="I352" s="294"/>
      <c r="J352" s="184" t="s">
        <v>171</v>
      </c>
    </row>
    <row r="353" spans="1:10" ht="24" customHeight="1" x14ac:dyDescent="0.2">
      <c r="A353" s="197" t="s">
        <v>114</v>
      </c>
      <c r="B353" s="199" t="s">
        <v>45</v>
      </c>
      <c r="C353" s="197" t="s">
        <v>798</v>
      </c>
      <c r="D353" s="197" t="s">
        <v>799</v>
      </c>
      <c r="E353" s="202">
        <v>0.08</v>
      </c>
      <c r="F353" s="198" t="s">
        <v>573</v>
      </c>
      <c r="G353" s="297">
        <v>8.0071999999999992</v>
      </c>
      <c r="H353" s="297"/>
      <c r="I353" s="287"/>
      <c r="J353" s="201">
        <v>0.64059999999999995</v>
      </c>
    </row>
    <row r="354" spans="1:10" ht="24" customHeight="1" x14ac:dyDescent="0.2">
      <c r="A354" s="197" t="s">
        <v>114</v>
      </c>
      <c r="B354" s="199" t="s">
        <v>45</v>
      </c>
      <c r="C354" s="197" t="s">
        <v>800</v>
      </c>
      <c r="D354" s="197" t="s">
        <v>801</v>
      </c>
      <c r="E354" s="202">
        <v>0.35</v>
      </c>
      <c r="F354" s="198" t="s">
        <v>573</v>
      </c>
      <c r="G354" s="297">
        <v>8.6719000000000008</v>
      </c>
      <c r="H354" s="297"/>
      <c r="I354" s="287"/>
      <c r="J354" s="201">
        <v>3.0352000000000001</v>
      </c>
    </row>
    <row r="355" spans="1:10" ht="24" customHeight="1" x14ac:dyDescent="0.2">
      <c r="A355" s="197" t="s">
        <v>114</v>
      </c>
      <c r="B355" s="199" t="s">
        <v>45</v>
      </c>
      <c r="C355" s="197" t="s">
        <v>802</v>
      </c>
      <c r="D355" s="197" t="s">
        <v>803</v>
      </c>
      <c r="E355" s="202">
        <v>0.02</v>
      </c>
      <c r="F355" s="198" t="s">
        <v>711</v>
      </c>
      <c r="G355" s="297">
        <v>12.7018</v>
      </c>
      <c r="H355" s="297"/>
      <c r="I355" s="287"/>
      <c r="J355" s="201">
        <v>0.254</v>
      </c>
    </row>
    <row r="356" spans="1:10" ht="24" customHeight="1" x14ac:dyDescent="0.2">
      <c r="A356" s="197" t="s">
        <v>114</v>
      </c>
      <c r="B356" s="199" t="s">
        <v>45</v>
      </c>
      <c r="C356" s="197" t="s">
        <v>804</v>
      </c>
      <c r="D356" s="197" t="s">
        <v>805</v>
      </c>
      <c r="E356" s="202">
        <v>9.7000000000000005E-4</v>
      </c>
      <c r="F356" s="198" t="s">
        <v>711</v>
      </c>
      <c r="G356" s="297">
        <v>19.4467</v>
      </c>
      <c r="H356" s="297"/>
      <c r="I356" s="287"/>
      <c r="J356" s="201">
        <v>1.89E-2</v>
      </c>
    </row>
    <row r="357" spans="1:10" ht="24" customHeight="1" x14ac:dyDescent="0.2">
      <c r="A357" s="197" t="s">
        <v>114</v>
      </c>
      <c r="B357" s="199" t="s">
        <v>45</v>
      </c>
      <c r="C357" s="197" t="s">
        <v>806</v>
      </c>
      <c r="D357" s="197" t="s">
        <v>807</v>
      </c>
      <c r="E357" s="202">
        <v>0.4</v>
      </c>
      <c r="F357" s="198" t="s">
        <v>711</v>
      </c>
      <c r="G357" s="297">
        <v>45.620600000000003</v>
      </c>
      <c r="H357" s="297"/>
      <c r="I357" s="287"/>
      <c r="J357" s="201">
        <v>18.248200000000001</v>
      </c>
    </row>
    <row r="358" spans="1:10" ht="20.100000000000001" customHeight="1" x14ac:dyDescent="0.2">
      <c r="A358" s="290"/>
      <c r="B358" s="290"/>
      <c r="C358" s="290"/>
      <c r="D358" s="290"/>
      <c r="E358" s="290"/>
      <c r="F358" s="290"/>
      <c r="G358" s="290" t="s">
        <v>615</v>
      </c>
      <c r="H358" s="290"/>
      <c r="I358" s="290"/>
      <c r="J358" s="204">
        <v>22.196899999999999</v>
      </c>
    </row>
    <row r="359" spans="1:10" ht="20.100000000000001" customHeight="1" x14ac:dyDescent="0.2">
      <c r="A359" s="182" t="s">
        <v>208</v>
      </c>
      <c r="B359" s="184" t="s">
        <v>6</v>
      </c>
      <c r="C359" s="182" t="s">
        <v>114</v>
      </c>
      <c r="D359" s="182" t="s">
        <v>209</v>
      </c>
      <c r="E359" s="184" t="s">
        <v>5</v>
      </c>
      <c r="F359" s="184" t="s">
        <v>168</v>
      </c>
      <c r="G359" s="183" t="s">
        <v>203</v>
      </c>
      <c r="H359" s="294" t="s">
        <v>204</v>
      </c>
      <c r="I359" s="294"/>
      <c r="J359" s="184" t="s">
        <v>171</v>
      </c>
    </row>
    <row r="360" spans="1:10" ht="36" customHeight="1" x14ac:dyDescent="0.2">
      <c r="A360" s="191" t="s">
        <v>210</v>
      </c>
      <c r="B360" s="193" t="s">
        <v>45</v>
      </c>
      <c r="C360" s="191" t="s">
        <v>798</v>
      </c>
      <c r="D360" s="191" t="s">
        <v>595</v>
      </c>
      <c r="E360" s="193">
        <v>5914655</v>
      </c>
      <c r="F360" s="196">
        <v>8.0000000000000007E-5</v>
      </c>
      <c r="G360" s="192" t="s">
        <v>212</v>
      </c>
      <c r="H360" s="295">
        <v>33.08</v>
      </c>
      <c r="I360" s="296"/>
      <c r="J360" s="195">
        <v>2.5999999999999999E-3</v>
      </c>
    </row>
    <row r="361" spans="1:10" ht="36" customHeight="1" x14ac:dyDescent="0.2">
      <c r="A361" s="191" t="s">
        <v>210</v>
      </c>
      <c r="B361" s="193" t="s">
        <v>45</v>
      </c>
      <c r="C361" s="191" t="s">
        <v>800</v>
      </c>
      <c r="D361" s="191" t="s">
        <v>595</v>
      </c>
      <c r="E361" s="193">
        <v>5914655</v>
      </c>
      <c r="F361" s="196">
        <v>3.5E-4</v>
      </c>
      <c r="G361" s="192" t="s">
        <v>212</v>
      </c>
      <c r="H361" s="295">
        <v>33.08</v>
      </c>
      <c r="I361" s="296"/>
      <c r="J361" s="195">
        <v>1.1599999999999999E-2</v>
      </c>
    </row>
    <row r="362" spans="1:10" ht="36" customHeight="1" x14ac:dyDescent="0.2">
      <c r="A362" s="191" t="s">
        <v>210</v>
      </c>
      <c r="B362" s="193" t="s">
        <v>45</v>
      </c>
      <c r="C362" s="191" t="s">
        <v>802</v>
      </c>
      <c r="D362" s="191" t="s">
        <v>595</v>
      </c>
      <c r="E362" s="193">
        <v>5914655</v>
      </c>
      <c r="F362" s="196">
        <v>2.0000000000000002E-5</v>
      </c>
      <c r="G362" s="192" t="s">
        <v>212</v>
      </c>
      <c r="H362" s="295">
        <v>33.08</v>
      </c>
      <c r="I362" s="296"/>
      <c r="J362" s="195">
        <v>6.9999999999999999E-4</v>
      </c>
    </row>
    <row r="363" spans="1:10" ht="36" customHeight="1" x14ac:dyDescent="0.2">
      <c r="A363" s="191" t="s">
        <v>210</v>
      </c>
      <c r="B363" s="193" t="s">
        <v>45</v>
      </c>
      <c r="C363" s="191" t="s">
        <v>806</v>
      </c>
      <c r="D363" s="191" t="s">
        <v>595</v>
      </c>
      <c r="E363" s="193">
        <v>5914655</v>
      </c>
      <c r="F363" s="196">
        <v>5.5000000000000003E-4</v>
      </c>
      <c r="G363" s="192" t="s">
        <v>212</v>
      </c>
      <c r="H363" s="295">
        <v>33.08</v>
      </c>
      <c r="I363" s="296"/>
      <c r="J363" s="195">
        <v>1.8200000000000001E-2</v>
      </c>
    </row>
    <row r="364" spans="1:10" ht="20.100000000000001" customHeight="1" x14ac:dyDescent="0.2">
      <c r="A364" s="290"/>
      <c r="B364" s="290"/>
      <c r="C364" s="290"/>
      <c r="D364" s="290"/>
      <c r="E364" s="290"/>
      <c r="F364" s="290"/>
      <c r="G364" s="290" t="s">
        <v>213</v>
      </c>
      <c r="H364" s="290"/>
      <c r="I364" s="290"/>
      <c r="J364" s="204">
        <v>3.3099999999999997E-2</v>
      </c>
    </row>
    <row r="365" spans="1:10" ht="20.100000000000001" customHeight="1" x14ac:dyDescent="0.2">
      <c r="A365" s="182" t="s">
        <v>616</v>
      </c>
      <c r="B365" s="184" t="s">
        <v>6</v>
      </c>
      <c r="C365" s="182" t="s">
        <v>114</v>
      </c>
      <c r="D365" s="182" t="s">
        <v>617</v>
      </c>
      <c r="E365" s="184" t="s">
        <v>168</v>
      </c>
      <c r="F365" s="184" t="s">
        <v>203</v>
      </c>
      <c r="G365" s="293" t="s">
        <v>618</v>
      </c>
      <c r="H365" s="294"/>
      <c r="I365" s="294"/>
      <c r="J365" s="184" t="s">
        <v>171</v>
      </c>
    </row>
    <row r="366" spans="1:10" ht="20.100000000000001" customHeight="1" x14ac:dyDescent="0.2">
      <c r="A366" s="183"/>
      <c r="B366" s="183"/>
      <c r="C366" s="183"/>
      <c r="D366" s="183"/>
      <c r="E366" s="183"/>
      <c r="F366" s="183"/>
      <c r="G366" s="183" t="s">
        <v>619</v>
      </c>
      <c r="H366" s="183" t="s">
        <v>620</v>
      </c>
      <c r="I366" s="183" t="s">
        <v>621</v>
      </c>
      <c r="J366" s="183"/>
    </row>
    <row r="367" spans="1:10" ht="50.1" customHeight="1" x14ac:dyDescent="0.2">
      <c r="A367" s="191" t="s">
        <v>617</v>
      </c>
      <c r="B367" s="193" t="s">
        <v>45</v>
      </c>
      <c r="C367" s="191" t="s">
        <v>798</v>
      </c>
      <c r="D367" s="191" t="s">
        <v>808</v>
      </c>
      <c r="E367" s="196">
        <v>8.0000000000000007E-5</v>
      </c>
      <c r="F367" s="192" t="s">
        <v>50</v>
      </c>
      <c r="G367" s="193" t="s">
        <v>623</v>
      </c>
      <c r="H367" s="193" t="s">
        <v>624</v>
      </c>
      <c r="I367" s="193" t="s">
        <v>625</v>
      </c>
      <c r="J367" s="195">
        <v>0</v>
      </c>
    </row>
    <row r="368" spans="1:10" ht="50.1" customHeight="1" x14ac:dyDescent="0.2">
      <c r="A368" s="191" t="s">
        <v>617</v>
      </c>
      <c r="B368" s="193" t="s">
        <v>45</v>
      </c>
      <c r="C368" s="191" t="s">
        <v>800</v>
      </c>
      <c r="D368" s="191" t="s">
        <v>809</v>
      </c>
      <c r="E368" s="196">
        <v>3.5E-4</v>
      </c>
      <c r="F368" s="192" t="s">
        <v>50</v>
      </c>
      <c r="G368" s="193" t="s">
        <v>623</v>
      </c>
      <c r="H368" s="193" t="s">
        <v>624</v>
      </c>
      <c r="I368" s="193" t="s">
        <v>625</v>
      </c>
      <c r="J368" s="195">
        <v>0</v>
      </c>
    </row>
    <row r="369" spans="1:10" ht="50.1" customHeight="1" x14ac:dyDescent="0.2">
      <c r="A369" s="191" t="s">
        <v>617</v>
      </c>
      <c r="B369" s="193" t="s">
        <v>45</v>
      </c>
      <c r="C369" s="191" t="s">
        <v>802</v>
      </c>
      <c r="D369" s="191" t="s">
        <v>810</v>
      </c>
      <c r="E369" s="196">
        <v>2.0000000000000002E-5</v>
      </c>
      <c r="F369" s="192" t="s">
        <v>50</v>
      </c>
      <c r="G369" s="193" t="s">
        <v>623</v>
      </c>
      <c r="H369" s="193" t="s">
        <v>624</v>
      </c>
      <c r="I369" s="193" t="s">
        <v>625</v>
      </c>
      <c r="J369" s="195">
        <v>0</v>
      </c>
    </row>
    <row r="370" spans="1:10" ht="50.1" customHeight="1" x14ac:dyDescent="0.2">
      <c r="A370" s="191" t="s">
        <v>617</v>
      </c>
      <c r="B370" s="193" t="s">
        <v>45</v>
      </c>
      <c r="C370" s="191" t="s">
        <v>806</v>
      </c>
      <c r="D370" s="191" t="s">
        <v>811</v>
      </c>
      <c r="E370" s="196">
        <v>5.5000000000000003E-4</v>
      </c>
      <c r="F370" s="192" t="s">
        <v>50</v>
      </c>
      <c r="G370" s="193" t="s">
        <v>623</v>
      </c>
      <c r="H370" s="193" t="s">
        <v>624</v>
      </c>
      <c r="I370" s="193" t="s">
        <v>625</v>
      </c>
      <c r="J370" s="195">
        <v>0</v>
      </c>
    </row>
    <row r="371" spans="1:10" ht="20.100000000000001" customHeight="1" x14ac:dyDescent="0.2">
      <c r="A371" s="290"/>
      <c r="B371" s="290"/>
      <c r="C371" s="290"/>
      <c r="D371" s="290"/>
      <c r="E371" s="290"/>
      <c r="F371" s="290"/>
      <c r="G371" s="290" t="s">
        <v>633</v>
      </c>
      <c r="H371" s="290"/>
      <c r="I371" s="290"/>
      <c r="J371" s="204">
        <v>0</v>
      </c>
    </row>
    <row r="372" spans="1:10" x14ac:dyDescent="0.2">
      <c r="A372" s="205"/>
      <c r="B372" s="205"/>
      <c r="C372" s="205"/>
      <c r="D372" s="205"/>
      <c r="E372" s="205"/>
      <c r="F372" s="206"/>
      <c r="G372" s="205"/>
      <c r="H372" s="206"/>
      <c r="I372" s="205"/>
      <c r="J372" s="206"/>
    </row>
    <row r="373" spans="1:10" ht="15" thickBot="1" x14ac:dyDescent="0.25">
      <c r="A373" s="205"/>
      <c r="B373" s="205"/>
      <c r="C373" s="205"/>
      <c r="D373" s="205"/>
      <c r="E373" s="205" t="s">
        <v>107</v>
      </c>
      <c r="F373" s="206">
        <v>5.91</v>
      </c>
      <c r="G373" s="205"/>
      <c r="H373" s="289" t="s">
        <v>108</v>
      </c>
      <c r="I373" s="289"/>
      <c r="J373" s="206">
        <v>30.88</v>
      </c>
    </row>
    <row r="374" spans="1:10" ht="0.95" customHeight="1" thickTop="1" x14ac:dyDescent="0.2">
      <c r="A374" s="190"/>
      <c r="B374" s="190"/>
      <c r="C374" s="190"/>
      <c r="D374" s="190"/>
      <c r="E374" s="190"/>
      <c r="F374" s="190"/>
      <c r="G374" s="190"/>
      <c r="H374" s="190"/>
      <c r="I374" s="190"/>
      <c r="J374" s="190"/>
    </row>
    <row r="375" spans="1:10" ht="18" customHeight="1" x14ac:dyDescent="0.2">
      <c r="A375" s="182" t="s">
        <v>78</v>
      </c>
      <c r="B375" s="184" t="s">
        <v>5</v>
      </c>
      <c r="C375" s="182" t="s">
        <v>6</v>
      </c>
      <c r="D375" s="182" t="s">
        <v>7</v>
      </c>
      <c r="E375" s="285" t="s">
        <v>98</v>
      </c>
      <c r="F375" s="285"/>
      <c r="G375" s="183" t="s">
        <v>8</v>
      </c>
      <c r="H375" s="184" t="s">
        <v>9</v>
      </c>
      <c r="I375" s="184" t="s">
        <v>99</v>
      </c>
      <c r="J375" s="184" t="s">
        <v>100</v>
      </c>
    </row>
    <row r="376" spans="1:10" ht="24" customHeight="1" x14ac:dyDescent="0.2">
      <c r="A376" s="185" t="s">
        <v>101</v>
      </c>
      <c r="B376" s="187" t="s">
        <v>79</v>
      </c>
      <c r="C376" s="185" t="s">
        <v>16</v>
      </c>
      <c r="D376" s="185" t="s">
        <v>80</v>
      </c>
      <c r="E376" s="286" t="s">
        <v>102</v>
      </c>
      <c r="F376" s="286"/>
      <c r="G376" s="186" t="s">
        <v>33</v>
      </c>
      <c r="H376" s="189">
        <v>1</v>
      </c>
      <c r="I376" s="188">
        <v>15.95</v>
      </c>
      <c r="J376" s="188">
        <v>15.95</v>
      </c>
    </row>
    <row r="377" spans="1:10" ht="24" customHeight="1" x14ac:dyDescent="0.2">
      <c r="A377" s="191" t="s">
        <v>103</v>
      </c>
      <c r="B377" s="193" t="s">
        <v>234</v>
      </c>
      <c r="C377" s="191" t="s">
        <v>41</v>
      </c>
      <c r="D377" s="191" t="s">
        <v>235</v>
      </c>
      <c r="E377" s="296" t="s">
        <v>102</v>
      </c>
      <c r="F377" s="296"/>
      <c r="G377" s="192" t="s">
        <v>111</v>
      </c>
      <c r="H377" s="196">
        <v>0.1</v>
      </c>
      <c r="I377" s="194">
        <v>27.97</v>
      </c>
      <c r="J377" s="194">
        <v>2.79</v>
      </c>
    </row>
    <row r="378" spans="1:10" ht="24" customHeight="1" x14ac:dyDescent="0.2">
      <c r="A378" s="197" t="s">
        <v>114</v>
      </c>
      <c r="B378" s="199" t="s">
        <v>236</v>
      </c>
      <c r="C378" s="197" t="s">
        <v>41</v>
      </c>
      <c r="D378" s="197" t="s">
        <v>237</v>
      </c>
      <c r="E378" s="287" t="s">
        <v>115</v>
      </c>
      <c r="F378" s="287"/>
      <c r="G378" s="198" t="s">
        <v>71</v>
      </c>
      <c r="H378" s="202">
        <v>1</v>
      </c>
      <c r="I378" s="200">
        <v>3.73</v>
      </c>
      <c r="J378" s="200">
        <v>3.73</v>
      </c>
    </row>
    <row r="379" spans="1:10" ht="24" customHeight="1" x14ac:dyDescent="0.2">
      <c r="A379" s="197" t="s">
        <v>114</v>
      </c>
      <c r="B379" s="199" t="s">
        <v>238</v>
      </c>
      <c r="C379" s="197" t="s">
        <v>20</v>
      </c>
      <c r="D379" s="197" t="s">
        <v>239</v>
      </c>
      <c r="E379" s="287" t="s">
        <v>115</v>
      </c>
      <c r="F379" s="287"/>
      <c r="G379" s="198" t="s">
        <v>240</v>
      </c>
      <c r="H379" s="202">
        <v>0.1</v>
      </c>
      <c r="I379" s="200">
        <v>21.56</v>
      </c>
      <c r="J379" s="200">
        <v>2.15</v>
      </c>
    </row>
    <row r="380" spans="1:10" ht="24" customHeight="1" x14ac:dyDescent="0.2">
      <c r="A380" s="197" t="s">
        <v>114</v>
      </c>
      <c r="B380" s="199" t="s">
        <v>241</v>
      </c>
      <c r="C380" s="197" t="s">
        <v>41</v>
      </c>
      <c r="D380" s="197" t="s">
        <v>242</v>
      </c>
      <c r="E380" s="287" t="s">
        <v>115</v>
      </c>
      <c r="F380" s="287"/>
      <c r="G380" s="198" t="s">
        <v>75</v>
      </c>
      <c r="H380" s="202">
        <v>2</v>
      </c>
      <c r="I380" s="200">
        <v>1.75</v>
      </c>
      <c r="J380" s="200">
        <v>3.5</v>
      </c>
    </row>
    <row r="381" spans="1:10" ht="24" customHeight="1" x14ac:dyDescent="0.2">
      <c r="A381" s="197" t="s">
        <v>114</v>
      </c>
      <c r="B381" s="199" t="s">
        <v>161</v>
      </c>
      <c r="C381" s="197" t="s">
        <v>45</v>
      </c>
      <c r="D381" s="197" t="s">
        <v>162</v>
      </c>
      <c r="E381" s="287" t="s">
        <v>163</v>
      </c>
      <c r="F381" s="287"/>
      <c r="G381" s="198" t="s">
        <v>136</v>
      </c>
      <c r="H381" s="202">
        <v>0.2</v>
      </c>
      <c r="I381" s="200">
        <v>18.924900000000001</v>
      </c>
      <c r="J381" s="200">
        <v>3.78</v>
      </c>
    </row>
    <row r="382" spans="1:10" x14ac:dyDescent="0.2">
      <c r="A382" s="205"/>
      <c r="B382" s="205"/>
      <c r="C382" s="205"/>
      <c r="D382" s="205"/>
      <c r="E382" s="205"/>
      <c r="F382" s="206"/>
      <c r="G382" s="205"/>
      <c r="H382" s="206"/>
      <c r="I382" s="205"/>
      <c r="J382" s="206"/>
    </row>
    <row r="383" spans="1:10" ht="15" thickBot="1" x14ac:dyDescent="0.25">
      <c r="A383" s="205"/>
      <c r="B383" s="205"/>
      <c r="C383" s="205"/>
      <c r="D383" s="205"/>
      <c r="E383" s="205" t="s">
        <v>107</v>
      </c>
      <c r="F383" s="206">
        <v>3.78</v>
      </c>
      <c r="G383" s="205"/>
      <c r="H383" s="289" t="s">
        <v>108</v>
      </c>
      <c r="I383" s="289"/>
      <c r="J383" s="206">
        <v>19.73</v>
      </c>
    </row>
    <row r="384" spans="1:10" ht="0.95" customHeight="1" thickTop="1" x14ac:dyDescent="0.2">
      <c r="A384" s="190"/>
      <c r="B384" s="190"/>
      <c r="C384" s="190"/>
      <c r="D384" s="190"/>
      <c r="E384" s="190"/>
      <c r="F384" s="190"/>
      <c r="G384" s="190"/>
      <c r="H384" s="190"/>
      <c r="I384" s="190"/>
      <c r="J384" s="190"/>
    </row>
    <row r="385" spans="1:10" ht="18" customHeight="1" x14ac:dyDescent="0.2">
      <c r="A385" s="182" t="s">
        <v>81</v>
      </c>
      <c r="B385" s="184" t="s">
        <v>5</v>
      </c>
      <c r="C385" s="182" t="s">
        <v>6</v>
      </c>
      <c r="D385" s="182" t="s">
        <v>7</v>
      </c>
      <c r="E385" s="285" t="s">
        <v>98</v>
      </c>
      <c r="F385" s="285"/>
      <c r="G385" s="183" t="s">
        <v>8</v>
      </c>
      <c r="H385" s="184" t="s">
        <v>9</v>
      </c>
      <c r="I385" s="184" t="s">
        <v>99</v>
      </c>
      <c r="J385" s="184" t="s">
        <v>100</v>
      </c>
    </row>
    <row r="386" spans="1:10" ht="24" customHeight="1" x14ac:dyDescent="0.2">
      <c r="A386" s="185" t="s">
        <v>101</v>
      </c>
      <c r="B386" s="187" t="s">
        <v>82</v>
      </c>
      <c r="C386" s="185" t="s">
        <v>20</v>
      </c>
      <c r="D386" s="185" t="s">
        <v>83</v>
      </c>
      <c r="E386" s="286" t="s">
        <v>243</v>
      </c>
      <c r="F386" s="286"/>
      <c r="G386" s="186" t="s">
        <v>84</v>
      </c>
      <c r="H386" s="189">
        <v>1</v>
      </c>
      <c r="I386" s="188">
        <v>233.8</v>
      </c>
      <c r="J386" s="188">
        <v>233.8</v>
      </c>
    </row>
    <row r="387" spans="1:10" ht="36" customHeight="1" x14ac:dyDescent="0.2">
      <c r="A387" s="191" t="s">
        <v>103</v>
      </c>
      <c r="B387" s="193" t="s">
        <v>244</v>
      </c>
      <c r="C387" s="191" t="s">
        <v>20</v>
      </c>
      <c r="D387" s="191" t="s">
        <v>245</v>
      </c>
      <c r="E387" s="296" t="s">
        <v>246</v>
      </c>
      <c r="F387" s="296"/>
      <c r="G387" s="192" t="s">
        <v>22</v>
      </c>
      <c r="H387" s="196">
        <v>1</v>
      </c>
      <c r="I387" s="194">
        <v>198.95</v>
      </c>
      <c r="J387" s="194">
        <v>198.95</v>
      </c>
    </row>
    <row r="388" spans="1:10" ht="36" customHeight="1" x14ac:dyDescent="0.2">
      <c r="A388" s="191" t="s">
        <v>103</v>
      </c>
      <c r="B388" s="193" t="s">
        <v>247</v>
      </c>
      <c r="C388" s="191" t="s">
        <v>20</v>
      </c>
      <c r="D388" s="191" t="s">
        <v>248</v>
      </c>
      <c r="E388" s="296" t="s">
        <v>249</v>
      </c>
      <c r="F388" s="296"/>
      <c r="G388" s="192" t="s">
        <v>47</v>
      </c>
      <c r="H388" s="196">
        <v>0.06</v>
      </c>
      <c r="I388" s="194">
        <v>580.85</v>
      </c>
      <c r="J388" s="194">
        <v>34.85</v>
      </c>
    </row>
    <row r="389" spans="1:10" x14ac:dyDescent="0.2">
      <c r="A389" s="205"/>
      <c r="B389" s="205"/>
      <c r="C389" s="205"/>
      <c r="D389" s="205"/>
      <c r="E389" s="205"/>
      <c r="F389" s="206"/>
      <c r="G389" s="205"/>
      <c r="H389" s="206"/>
      <c r="I389" s="205"/>
      <c r="J389" s="206"/>
    </row>
    <row r="390" spans="1:10" ht="15" thickBot="1" x14ac:dyDescent="0.25">
      <c r="A390" s="205"/>
      <c r="B390" s="205"/>
      <c r="C390" s="205"/>
      <c r="D390" s="205"/>
      <c r="E390" s="205" t="s">
        <v>107</v>
      </c>
      <c r="F390" s="206">
        <v>55.41</v>
      </c>
      <c r="G390" s="205"/>
      <c r="H390" s="289" t="s">
        <v>108</v>
      </c>
      <c r="I390" s="289"/>
      <c r="J390" s="206">
        <v>289.20999999999998</v>
      </c>
    </row>
    <row r="391" spans="1:10" ht="0.95" customHeight="1" thickTop="1" x14ac:dyDescent="0.2">
      <c r="A391" s="190"/>
      <c r="B391" s="190"/>
      <c r="C391" s="190"/>
      <c r="D391" s="190"/>
      <c r="E391" s="190"/>
      <c r="F391" s="190"/>
      <c r="G391" s="190"/>
      <c r="H391" s="190"/>
      <c r="I391" s="190"/>
      <c r="J391" s="190"/>
    </row>
    <row r="392" spans="1:10" ht="18" customHeight="1" x14ac:dyDescent="0.2">
      <c r="A392" s="182" t="s">
        <v>85</v>
      </c>
      <c r="B392" s="184" t="s">
        <v>5</v>
      </c>
      <c r="C392" s="182" t="s">
        <v>6</v>
      </c>
      <c r="D392" s="182" t="s">
        <v>7</v>
      </c>
      <c r="E392" s="285" t="s">
        <v>98</v>
      </c>
      <c r="F392" s="285"/>
      <c r="G392" s="183" t="s">
        <v>8</v>
      </c>
      <c r="H392" s="184" t="s">
        <v>9</v>
      </c>
      <c r="I392" s="184" t="s">
        <v>99</v>
      </c>
      <c r="J392" s="184" t="s">
        <v>100</v>
      </c>
    </row>
    <row r="393" spans="1:10" ht="24" customHeight="1" x14ac:dyDescent="0.2">
      <c r="A393" s="185" t="s">
        <v>101</v>
      </c>
      <c r="B393" s="187" t="s">
        <v>250</v>
      </c>
      <c r="C393" s="185" t="s">
        <v>16</v>
      </c>
      <c r="D393" s="185" t="s">
        <v>86</v>
      </c>
      <c r="E393" s="286" t="s">
        <v>102</v>
      </c>
      <c r="F393" s="286"/>
      <c r="G393" s="186" t="s">
        <v>24</v>
      </c>
      <c r="H393" s="189">
        <v>1</v>
      </c>
      <c r="I393" s="188">
        <v>26.28</v>
      </c>
      <c r="J393" s="188">
        <v>26.28</v>
      </c>
    </row>
    <row r="394" spans="1:10" ht="24" customHeight="1" x14ac:dyDescent="0.2">
      <c r="A394" s="191" t="s">
        <v>103</v>
      </c>
      <c r="B394" s="193" t="s">
        <v>251</v>
      </c>
      <c r="C394" s="191" t="s">
        <v>41</v>
      </c>
      <c r="D394" s="191" t="s">
        <v>252</v>
      </c>
      <c r="E394" s="296" t="s">
        <v>102</v>
      </c>
      <c r="F394" s="296"/>
      <c r="G394" s="192" t="s">
        <v>111</v>
      </c>
      <c r="H394" s="196">
        <v>0.73099999999999998</v>
      </c>
      <c r="I394" s="194">
        <v>21.31</v>
      </c>
      <c r="J394" s="194">
        <v>15.57</v>
      </c>
    </row>
    <row r="395" spans="1:10" ht="24" customHeight="1" x14ac:dyDescent="0.2">
      <c r="A395" s="197" t="s">
        <v>114</v>
      </c>
      <c r="B395" s="199" t="s">
        <v>161</v>
      </c>
      <c r="C395" s="197" t="s">
        <v>45</v>
      </c>
      <c r="D395" s="197" t="s">
        <v>162</v>
      </c>
      <c r="E395" s="287" t="s">
        <v>163</v>
      </c>
      <c r="F395" s="287"/>
      <c r="G395" s="198" t="s">
        <v>136</v>
      </c>
      <c r="H395" s="202">
        <v>0.56599999999999995</v>
      </c>
      <c r="I395" s="200">
        <v>18.924900000000001</v>
      </c>
      <c r="J395" s="200">
        <v>10.71</v>
      </c>
    </row>
    <row r="396" spans="1:10" x14ac:dyDescent="0.2">
      <c r="A396" s="205"/>
      <c r="B396" s="205"/>
      <c r="C396" s="205"/>
      <c r="D396" s="205"/>
      <c r="E396" s="205"/>
      <c r="F396" s="206"/>
      <c r="G396" s="205"/>
      <c r="H396" s="206"/>
      <c r="I396" s="205"/>
      <c r="J396" s="206"/>
    </row>
    <row r="397" spans="1:10" ht="15" thickBot="1" x14ac:dyDescent="0.25">
      <c r="A397" s="205"/>
      <c r="B397" s="205"/>
      <c r="C397" s="205"/>
      <c r="D397" s="205"/>
      <c r="E397" s="205" t="s">
        <v>107</v>
      </c>
      <c r="F397" s="206">
        <v>6.22</v>
      </c>
      <c r="G397" s="205"/>
      <c r="H397" s="289" t="s">
        <v>108</v>
      </c>
      <c r="I397" s="289"/>
      <c r="J397" s="206">
        <v>32.5</v>
      </c>
    </row>
    <row r="398" spans="1:10" ht="0.95" customHeight="1" thickTop="1" x14ac:dyDescent="0.2">
      <c r="A398" s="190"/>
      <c r="B398" s="190"/>
      <c r="C398" s="190"/>
      <c r="D398" s="190"/>
      <c r="E398" s="190"/>
      <c r="F398" s="190"/>
      <c r="G398" s="190"/>
      <c r="H398" s="190"/>
      <c r="I398" s="190"/>
      <c r="J398" s="190"/>
    </row>
    <row r="399" spans="1:10" ht="18" customHeight="1" x14ac:dyDescent="0.2">
      <c r="A399" s="182" t="s">
        <v>812</v>
      </c>
      <c r="B399" s="184" t="s">
        <v>5</v>
      </c>
      <c r="C399" s="182" t="s">
        <v>6</v>
      </c>
      <c r="D399" s="182" t="s">
        <v>7</v>
      </c>
      <c r="E399" s="285" t="s">
        <v>98</v>
      </c>
      <c r="F399" s="285"/>
      <c r="G399" s="183" t="s">
        <v>8</v>
      </c>
      <c r="H399" s="184" t="s">
        <v>9</v>
      </c>
      <c r="I399" s="184" t="s">
        <v>99</v>
      </c>
      <c r="J399" s="184" t="s">
        <v>100</v>
      </c>
    </row>
    <row r="400" spans="1:10" ht="24" customHeight="1" x14ac:dyDescent="0.2">
      <c r="A400" s="185" t="s">
        <v>101</v>
      </c>
      <c r="B400" s="187" t="s">
        <v>88</v>
      </c>
      <c r="C400" s="185" t="s">
        <v>20</v>
      </c>
      <c r="D400" s="185" t="s">
        <v>89</v>
      </c>
      <c r="E400" s="286" t="s">
        <v>253</v>
      </c>
      <c r="F400" s="286"/>
      <c r="G400" s="186" t="s">
        <v>22</v>
      </c>
      <c r="H400" s="189">
        <v>1</v>
      </c>
      <c r="I400" s="188">
        <v>0.44</v>
      </c>
      <c r="J400" s="188">
        <v>0.44</v>
      </c>
    </row>
    <row r="401" spans="1:10" ht="36" customHeight="1" x14ac:dyDescent="0.2">
      <c r="A401" s="191" t="s">
        <v>103</v>
      </c>
      <c r="B401" s="193" t="s">
        <v>576</v>
      </c>
      <c r="C401" s="191" t="s">
        <v>20</v>
      </c>
      <c r="D401" s="191" t="s">
        <v>577</v>
      </c>
      <c r="E401" s="296" t="s">
        <v>578</v>
      </c>
      <c r="F401" s="296"/>
      <c r="G401" s="192" t="s">
        <v>50</v>
      </c>
      <c r="H401" s="196">
        <v>6.2600000000000003E-2</v>
      </c>
      <c r="I401" s="194">
        <v>0.27</v>
      </c>
      <c r="J401" s="194">
        <v>0.01</v>
      </c>
    </row>
    <row r="402" spans="1:10" ht="24" customHeight="1" x14ac:dyDescent="0.2">
      <c r="A402" s="191" t="s">
        <v>103</v>
      </c>
      <c r="B402" s="193" t="s">
        <v>579</v>
      </c>
      <c r="C402" s="191" t="s">
        <v>20</v>
      </c>
      <c r="D402" s="191" t="s">
        <v>580</v>
      </c>
      <c r="E402" s="296" t="s">
        <v>581</v>
      </c>
      <c r="F402" s="296"/>
      <c r="G402" s="192" t="s">
        <v>136</v>
      </c>
      <c r="H402" s="196">
        <v>2.7799999999999998E-2</v>
      </c>
      <c r="I402" s="194">
        <v>3.7</v>
      </c>
      <c r="J402" s="194">
        <v>0.1</v>
      </c>
    </row>
    <row r="403" spans="1:10" ht="24" customHeight="1" x14ac:dyDescent="0.2">
      <c r="A403" s="197" t="s">
        <v>114</v>
      </c>
      <c r="B403" s="199" t="s">
        <v>403</v>
      </c>
      <c r="C403" s="197" t="s">
        <v>41</v>
      </c>
      <c r="D403" s="197" t="s">
        <v>404</v>
      </c>
      <c r="E403" s="287" t="s">
        <v>163</v>
      </c>
      <c r="F403" s="287"/>
      <c r="G403" s="198" t="s">
        <v>111</v>
      </c>
      <c r="H403" s="202">
        <v>2.7799999999999998E-2</v>
      </c>
      <c r="I403" s="200">
        <v>12.11</v>
      </c>
      <c r="J403" s="200">
        <v>0.33</v>
      </c>
    </row>
    <row r="404" spans="1:10" x14ac:dyDescent="0.2">
      <c r="A404" s="205"/>
      <c r="B404" s="205"/>
      <c r="C404" s="205"/>
      <c r="D404" s="205"/>
      <c r="E404" s="205"/>
      <c r="F404" s="206"/>
      <c r="G404" s="205"/>
      <c r="H404" s="206"/>
      <c r="I404" s="205"/>
      <c r="J404" s="206"/>
    </row>
    <row r="405" spans="1:10" ht="15" thickBot="1" x14ac:dyDescent="0.25">
      <c r="A405" s="205"/>
      <c r="B405" s="205"/>
      <c r="C405" s="205"/>
      <c r="D405" s="205"/>
      <c r="E405" s="205" t="s">
        <v>107</v>
      </c>
      <c r="F405" s="206">
        <v>0.1</v>
      </c>
      <c r="G405" s="205"/>
      <c r="H405" s="289" t="s">
        <v>108</v>
      </c>
      <c r="I405" s="289"/>
      <c r="J405" s="206">
        <v>0.54</v>
      </c>
    </row>
    <row r="406" spans="1:10" ht="0.95" customHeight="1" thickTop="1" x14ac:dyDescent="0.2">
      <c r="A406" s="190"/>
      <c r="B406" s="190"/>
      <c r="C406" s="190"/>
      <c r="D406" s="190"/>
      <c r="E406" s="190"/>
      <c r="F406" s="190"/>
      <c r="G406" s="190"/>
      <c r="H406" s="190"/>
      <c r="I406" s="190"/>
      <c r="J406" s="190"/>
    </row>
    <row r="407" spans="1:10" ht="50.1" customHeight="1" x14ac:dyDescent="0.25">
      <c r="A407" s="291" t="s">
        <v>256</v>
      </c>
      <c r="B407" s="292"/>
      <c r="C407" s="292"/>
      <c r="D407" s="292"/>
      <c r="E407" s="292"/>
      <c r="F407" s="292"/>
      <c r="G407" s="292"/>
      <c r="H407" s="292"/>
      <c r="I407" s="292"/>
      <c r="J407" s="292"/>
    </row>
    <row r="408" spans="1:10" ht="18" customHeight="1" x14ac:dyDescent="0.2">
      <c r="A408" s="182"/>
      <c r="B408" s="184" t="s">
        <v>5</v>
      </c>
      <c r="C408" s="182" t="s">
        <v>6</v>
      </c>
      <c r="D408" s="182" t="s">
        <v>7</v>
      </c>
      <c r="E408" s="285" t="s">
        <v>98</v>
      </c>
      <c r="F408" s="285"/>
      <c r="G408" s="183" t="s">
        <v>8</v>
      </c>
      <c r="H408" s="184" t="s">
        <v>9</v>
      </c>
      <c r="I408" s="184" t="s">
        <v>99</v>
      </c>
      <c r="J408" s="184" t="s">
        <v>100</v>
      </c>
    </row>
    <row r="409" spans="1:10" ht="36" customHeight="1" x14ac:dyDescent="0.2">
      <c r="A409" s="185" t="s">
        <v>101</v>
      </c>
      <c r="B409" s="187" t="s">
        <v>582</v>
      </c>
      <c r="C409" s="185" t="s">
        <v>45</v>
      </c>
      <c r="D409" s="185" t="s">
        <v>583</v>
      </c>
      <c r="E409" s="286" t="s">
        <v>106</v>
      </c>
      <c r="F409" s="286"/>
      <c r="G409" s="186" t="s">
        <v>212</v>
      </c>
      <c r="H409" s="189">
        <v>1</v>
      </c>
      <c r="I409" s="188">
        <v>1.73</v>
      </c>
      <c r="J409" s="188">
        <v>1.73</v>
      </c>
    </row>
    <row r="410" spans="1:10" ht="15" customHeight="1" x14ac:dyDescent="0.2">
      <c r="A410" s="285" t="s">
        <v>166</v>
      </c>
      <c r="B410" s="294" t="s">
        <v>5</v>
      </c>
      <c r="C410" s="285" t="s">
        <v>6</v>
      </c>
      <c r="D410" s="285" t="s">
        <v>167</v>
      </c>
      <c r="E410" s="294" t="s">
        <v>168</v>
      </c>
      <c r="F410" s="293" t="s">
        <v>169</v>
      </c>
      <c r="G410" s="294"/>
      <c r="H410" s="293" t="s">
        <v>170</v>
      </c>
      <c r="I410" s="294"/>
      <c r="J410" s="294" t="s">
        <v>171</v>
      </c>
    </row>
    <row r="411" spans="1:10" ht="15" customHeight="1" x14ac:dyDescent="0.2">
      <c r="A411" s="294"/>
      <c r="B411" s="294"/>
      <c r="C411" s="294"/>
      <c r="D411" s="294"/>
      <c r="E411" s="294"/>
      <c r="F411" s="184" t="s">
        <v>172</v>
      </c>
      <c r="G411" s="184" t="s">
        <v>173</v>
      </c>
      <c r="H411" s="184" t="s">
        <v>172</v>
      </c>
      <c r="I411" s="184" t="s">
        <v>173</v>
      </c>
      <c r="J411" s="294"/>
    </row>
    <row r="412" spans="1:10" ht="24" customHeight="1" x14ac:dyDescent="0.2">
      <c r="A412" s="197" t="s">
        <v>114</v>
      </c>
      <c r="B412" s="199" t="s">
        <v>258</v>
      </c>
      <c r="C412" s="197" t="s">
        <v>45</v>
      </c>
      <c r="D412" s="197" t="s">
        <v>259</v>
      </c>
      <c r="E412" s="202">
        <v>3</v>
      </c>
      <c r="F412" s="200">
        <v>0.86</v>
      </c>
      <c r="G412" s="200">
        <v>0.14000000000000001</v>
      </c>
      <c r="H412" s="201">
        <v>292.44139999999999</v>
      </c>
      <c r="I412" s="201">
        <v>82.760599999999997</v>
      </c>
      <c r="J412" s="201">
        <v>789.25829999999996</v>
      </c>
    </row>
    <row r="413" spans="1:10" ht="20.100000000000001" customHeight="1" x14ac:dyDescent="0.2">
      <c r="A413" s="290"/>
      <c r="B413" s="290"/>
      <c r="C413" s="290"/>
      <c r="D413" s="290"/>
      <c r="E413" s="290"/>
      <c r="F413" s="290"/>
      <c r="G413" s="290" t="s">
        <v>176</v>
      </c>
      <c r="H413" s="290"/>
      <c r="I413" s="290"/>
      <c r="J413" s="204">
        <v>789.25829999999996</v>
      </c>
    </row>
    <row r="414" spans="1:10" ht="20.100000000000001" customHeight="1" x14ac:dyDescent="0.2">
      <c r="A414" s="290"/>
      <c r="B414" s="290"/>
      <c r="C414" s="290"/>
      <c r="D414" s="290"/>
      <c r="E414" s="290"/>
      <c r="F414" s="290"/>
      <c r="G414" s="290" t="s">
        <v>182</v>
      </c>
      <c r="H414" s="290"/>
      <c r="I414" s="290"/>
      <c r="J414" s="204">
        <v>789.25829999999996</v>
      </c>
    </row>
    <row r="415" spans="1:10" ht="20.100000000000001" customHeight="1" x14ac:dyDescent="0.2">
      <c r="A415" s="290"/>
      <c r="B415" s="290"/>
      <c r="C415" s="290"/>
      <c r="D415" s="290"/>
      <c r="E415" s="290"/>
      <c r="F415" s="290"/>
      <c r="G415" s="290" t="s">
        <v>183</v>
      </c>
      <c r="H415" s="290"/>
      <c r="I415" s="290"/>
      <c r="J415" s="204">
        <v>0</v>
      </c>
    </row>
    <row r="416" spans="1:10" ht="20.100000000000001" customHeight="1" x14ac:dyDescent="0.2">
      <c r="A416" s="290"/>
      <c r="B416" s="290"/>
      <c r="C416" s="290"/>
      <c r="D416" s="290"/>
      <c r="E416" s="290"/>
      <c r="F416" s="290"/>
      <c r="G416" s="290" t="s">
        <v>184</v>
      </c>
      <c r="H416" s="290"/>
      <c r="I416" s="290"/>
      <c r="J416" s="204">
        <v>0</v>
      </c>
    </row>
    <row r="417" spans="1:10" ht="20.100000000000001" customHeight="1" x14ac:dyDescent="0.2">
      <c r="A417" s="290"/>
      <c r="B417" s="290"/>
      <c r="C417" s="290"/>
      <c r="D417" s="290"/>
      <c r="E417" s="290"/>
      <c r="F417" s="290"/>
      <c r="G417" s="290" t="s">
        <v>185</v>
      </c>
      <c r="H417" s="290"/>
      <c r="I417" s="290"/>
      <c r="J417" s="204">
        <v>457.16</v>
      </c>
    </row>
    <row r="418" spans="1:10" ht="20.100000000000001" customHeight="1" x14ac:dyDescent="0.2">
      <c r="A418" s="290"/>
      <c r="B418" s="290"/>
      <c r="C418" s="290"/>
      <c r="D418" s="290"/>
      <c r="E418" s="290"/>
      <c r="F418" s="290"/>
      <c r="G418" s="290" t="s">
        <v>186</v>
      </c>
      <c r="H418" s="290"/>
      <c r="I418" s="290"/>
      <c r="J418" s="204">
        <v>1.7263999999999999</v>
      </c>
    </row>
    <row r="419" spans="1:10" x14ac:dyDescent="0.2">
      <c r="A419" s="205"/>
      <c r="B419" s="205"/>
      <c r="C419" s="205"/>
      <c r="D419" s="205"/>
      <c r="E419" s="205"/>
      <c r="F419" s="206"/>
      <c r="G419" s="205"/>
      <c r="H419" s="206"/>
      <c r="I419" s="205"/>
      <c r="J419" s="206"/>
    </row>
    <row r="420" spans="1:10" ht="15" thickBot="1" x14ac:dyDescent="0.25">
      <c r="A420" s="205"/>
      <c r="B420" s="205"/>
      <c r="C420" s="205"/>
      <c r="D420" s="205"/>
      <c r="E420" s="205" t="s">
        <v>107</v>
      </c>
      <c r="F420" s="206">
        <v>0.41</v>
      </c>
      <c r="G420" s="205"/>
      <c r="H420" s="289" t="s">
        <v>108</v>
      </c>
      <c r="I420" s="289"/>
      <c r="J420" s="206">
        <v>2.14</v>
      </c>
    </row>
    <row r="421" spans="1:10" ht="0.95" customHeight="1" thickTop="1" x14ac:dyDescent="0.2">
      <c r="A421" s="190"/>
      <c r="B421" s="190"/>
      <c r="C421" s="190"/>
      <c r="D421" s="190"/>
      <c r="E421" s="190"/>
      <c r="F421" s="190"/>
      <c r="G421" s="190"/>
      <c r="H421" s="190"/>
      <c r="I421" s="190"/>
      <c r="J421" s="190"/>
    </row>
    <row r="422" spans="1:10" ht="18" customHeight="1" x14ac:dyDescent="0.2">
      <c r="A422" s="182"/>
      <c r="B422" s="184" t="s">
        <v>5</v>
      </c>
      <c r="C422" s="182" t="s">
        <v>6</v>
      </c>
      <c r="D422" s="182" t="s">
        <v>7</v>
      </c>
      <c r="E422" s="285" t="s">
        <v>98</v>
      </c>
      <c r="F422" s="285"/>
      <c r="G422" s="183" t="s">
        <v>8</v>
      </c>
      <c r="H422" s="184" t="s">
        <v>9</v>
      </c>
      <c r="I422" s="184" t="s">
        <v>99</v>
      </c>
      <c r="J422" s="184" t="s">
        <v>100</v>
      </c>
    </row>
    <row r="423" spans="1:10" ht="36" customHeight="1" x14ac:dyDescent="0.2">
      <c r="A423" s="185" t="s">
        <v>101</v>
      </c>
      <c r="B423" s="187" t="s">
        <v>257</v>
      </c>
      <c r="C423" s="185" t="s">
        <v>45</v>
      </c>
      <c r="D423" s="185" t="s">
        <v>211</v>
      </c>
      <c r="E423" s="286" t="s">
        <v>106</v>
      </c>
      <c r="F423" s="286"/>
      <c r="G423" s="186" t="s">
        <v>212</v>
      </c>
      <c r="H423" s="189">
        <v>1</v>
      </c>
      <c r="I423" s="188">
        <v>1.8</v>
      </c>
      <c r="J423" s="188">
        <v>1.8</v>
      </c>
    </row>
    <row r="424" spans="1:10" ht="15" customHeight="1" x14ac:dyDescent="0.2">
      <c r="A424" s="285" t="s">
        <v>166</v>
      </c>
      <c r="B424" s="294" t="s">
        <v>5</v>
      </c>
      <c r="C424" s="285" t="s">
        <v>6</v>
      </c>
      <c r="D424" s="285" t="s">
        <v>167</v>
      </c>
      <c r="E424" s="294" t="s">
        <v>168</v>
      </c>
      <c r="F424" s="293" t="s">
        <v>169</v>
      </c>
      <c r="G424" s="294"/>
      <c r="H424" s="293" t="s">
        <v>170</v>
      </c>
      <c r="I424" s="294"/>
      <c r="J424" s="294" t="s">
        <v>171</v>
      </c>
    </row>
    <row r="425" spans="1:10" ht="15" customHeight="1" x14ac:dyDescent="0.2">
      <c r="A425" s="294"/>
      <c r="B425" s="294"/>
      <c r="C425" s="294"/>
      <c r="D425" s="294"/>
      <c r="E425" s="294"/>
      <c r="F425" s="184" t="s">
        <v>172</v>
      </c>
      <c r="G425" s="184" t="s">
        <v>173</v>
      </c>
      <c r="H425" s="184" t="s">
        <v>172</v>
      </c>
      <c r="I425" s="184" t="s">
        <v>173</v>
      </c>
      <c r="J425" s="294"/>
    </row>
    <row r="426" spans="1:10" ht="24" customHeight="1" x14ac:dyDescent="0.2">
      <c r="A426" s="197" t="s">
        <v>114</v>
      </c>
      <c r="B426" s="199" t="s">
        <v>258</v>
      </c>
      <c r="C426" s="197" t="s">
        <v>45</v>
      </c>
      <c r="D426" s="197" t="s">
        <v>259</v>
      </c>
      <c r="E426" s="202">
        <v>3</v>
      </c>
      <c r="F426" s="200">
        <v>0.84</v>
      </c>
      <c r="G426" s="200">
        <v>0.16</v>
      </c>
      <c r="H426" s="201">
        <v>292.44139999999999</v>
      </c>
      <c r="I426" s="201">
        <v>82.760599999999997</v>
      </c>
      <c r="J426" s="201">
        <v>776.67740000000003</v>
      </c>
    </row>
    <row r="427" spans="1:10" ht="20.100000000000001" customHeight="1" x14ac:dyDescent="0.2">
      <c r="A427" s="290"/>
      <c r="B427" s="290"/>
      <c r="C427" s="290"/>
      <c r="D427" s="290"/>
      <c r="E427" s="290"/>
      <c r="F427" s="290"/>
      <c r="G427" s="290" t="s">
        <v>176</v>
      </c>
      <c r="H427" s="290"/>
      <c r="I427" s="290"/>
      <c r="J427" s="204">
        <v>776.67740000000003</v>
      </c>
    </row>
    <row r="428" spans="1:10" ht="20.100000000000001" customHeight="1" x14ac:dyDescent="0.2">
      <c r="A428" s="290"/>
      <c r="B428" s="290"/>
      <c r="C428" s="290"/>
      <c r="D428" s="290"/>
      <c r="E428" s="290"/>
      <c r="F428" s="290"/>
      <c r="G428" s="290" t="s">
        <v>182</v>
      </c>
      <c r="H428" s="290"/>
      <c r="I428" s="290"/>
      <c r="J428" s="204">
        <v>776.67740000000003</v>
      </c>
    </row>
    <row r="429" spans="1:10" ht="20.100000000000001" customHeight="1" x14ac:dyDescent="0.2">
      <c r="A429" s="290"/>
      <c r="B429" s="290"/>
      <c r="C429" s="290"/>
      <c r="D429" s="290"/>
      <c r="E429" s="290"/>
      <c r="F429" s="290"/>
      <c r="G429" s="290" t="s">
        <v>183</v>
      </c>
      <c r="H429" s="290"/>
      <c r="I429" s="290"/>
      <c r="J429" s="204">
        <v>0</v>
      </c>
    </row>
    <row r="430" spans="1:10" ht="20.100000000000001" customHeight="1" x14ac:dyDescent="0.2">
      <c r="A430" s="290"/>
      <c r="B430" s="290"/>
      <c r="C430" s="290"/>
      <c r="D430" s="290"/>
      <c r="E430" s="290"/>
      <c r="F430" s="290"/>
      <c r="G430" s="290" t="s">
        <v>184</v>
      </c>
      <c r="H430" s="290"/>
      <c r="I430" s="290"/>
      <c r="J430" s="204">
        <v>0</v>
      </c>
    </row>
    <row r="431" spans="1:10" ht="20.100000000000001" customHeight="1" x14ac:dyDescent="0.2">
      <c r="A431" s="290"/>
      <c r="B431" s="290"/>
      <c r="C431" s="290"/>
      <c r="D431" s="290"/>
      <c r="E431" s="290"/>
      <c r="F431" s="290"/>
      <c r="G431" s="290" t="s">
        <v>185</v>
      </c>
      <c r="H431" s="290"/>
      <c r="I431" s="290"/>
      <c r="J431" s="204">
        <v>431.6</v>
      </c>
    </row>
    <row r="432" spans="1:10" ht="20.100000000000001" customHeight="1" x14ac:dyDescent="0.2">
      <c r="A432" s="290"/>
      <c r="B432" s="290"/>
      <c r="C432" s="290"/>
      <c r="D432" s="290"/>
      <c r="E432" s="290"/>
      <c r="F432" s="290"/>
      <c r="G432" s="290" t="s">
        <v>186</v>
      </c>
      <c r="H432" s="290"/>
      <c r="I432" s="290"/>
      <c r="J432" s="204">
        <v>1.7995000000000001</v>
      </c>
    </row>
    <row r="433" spans="1:10" x14ac:dyDescent="0.2">
      <c r="A433" s="205"/>
      <c r="B433" s="205"/>
      <c r="C433" s="205"/>
      <c r="D433" s="205"/>
      <c r="E433" s="205"/>
      <c r="F433" s="206"/>
      <c r="G433" s="205"/>
      <c r="H433" s="206"/>
      <c r="I433" s="205"/>
      <c r="J433" s="206"/>
    </row>
    <row r="434" spans="1:10" ht="15" thickBot="1" x14ac:dyDescent="0.25">
      <c r="A434" s="205"/>
      <c r="B434" s="205"/>
      <c r="C434" s="205"/>
      <c r="D434" s="205"/>
      <c r="E434" s="205" t="s">
        <v>107</v>
      </c>
      <c r="F434" s="206">
        <v>0.42</v>
      </c>
      <c r="G434" s="205"/>
      <c r="H434" s="289" t="s">
        <v>108</v>
      </c>
      <c r="I434" s="289"/>
      <c r="J434" s="206">
        <v>2.2200000000000002</v>
      </c>
    </row>
    <row r="435" spans="1:10" ht="0.95" customHeight="1" thickTop="1" x14ac:dyDescent="0.2">
      <c r="A435" s="190"/>
      <c r="B435" s="190"/>
      <c r="C435" s="190"/>
      <c r="D435" s="190"/>
      <c r="E435" s="190"/>
      <c r="F435" s="190"/>
      <c r="G435" s="190"/>
      <c r="H435" s="190"/>
      <c r="I435" s="190"/>
      <c r="J435" s="190"/>
    </row>
    <row r="436" spans="1:10" ht="18" customHeight="1" x14ac:dyDescent="0.2">
      <c r="A436" s="182"/>
      <c r="B436" s="184" t="s">
        <v>5</v>
      </c>
      <c r="C436" s="182" t="s">
        <v>6</v>
      </c>
      <c r="D436" s="182" t="s">
        <v>7</v>
      </c>
      <c r="E436" s="285" t="s">
        <v>98</v>
      </c>
      <c r="F436" s="285"/>
      <c r="G436" s="183" t="s">
        <v>8</v>
      </c>
      <c r="H436" s="184" t="s">
        <v>9</v>
      </c>
      <c r="I436" s="184" t="s">
        <v>99</v>
      </c>
      <c r="J436" s="184" t="s">
        <v>100</v>
      </c>
    </row>
    <row r="437" spans="1:10" ht="36" customHeight="1" x14ac:dyDescent="0.2">
      <c r="A437" s="185" t="s">
        <v>101</v>
      </c>
      <c r="B437" s="187" t="s">
        <v>813</v>
      </c>
      <c r="C437" s="185" t="s">
        <v>45</v>
      </c>
      <c r="D437" s="185" t="s">
        <v>814</v>
      </c>
      <c r="E437" s="286" t="s">
        <v>106</v>
      </c>
      <c r="F437" s="286"/>
      <c r="G437" s="186" t="s">
        <v>212</v>
      </c>
      <c r="H437" s="189">
        <v>1</v>
      </c>
      <c r="I437" s="188">
        <v>33.840000000000003</v>
      </c>
      <c r="J437" s="188">
        <v>33.840000000000003</v>
      </c>
    </row>
    <row r="438" spans="1:10" ht="15" customHeight="1" x14ac:dyDescent="0.2">
      <c r="A438" s="285" t="s">
        <v>166</v>
      </c>
      <c r="B438" s="294" t="s">
        <v>5</v>
      </c>
      <c r="C438" s="285" t="s">
        <v>6</v>
      </c>
      <c r="D438" s="285" t="s">
        <v>167</v>
      </c>
      <c r="E438" s="294" t="s">
        <v>168</v>
      </c>
      <c r="F438" s="293" t="s">
        <v>169</v>
      </c>
      <c r="G438" s="294"/>
      <c r="H438" s="293" t="s">
        <v>170</v>
      </c>
      <c r="I438" s="294"/>
      <c r="J438" s="294" t="s">
        <v>171</v>
      </c>
    </row>
    <row r="439" spans="1:10" ht="15" customHeight="1" x14ac:dyDescent="0.2">
      <c r="A439" s="294"/>
      <c r="B439" s="294"/>
      <c r="C439" s="294"/>
      <c r="D439" s="294"/>
      <c r="E439" s="294"/>
      <c r="F439" s="184" t="s">
        <v>172</v>
      </c>
      <c r="G439" s="184" t="s">
        <v>173</v>
      </c>
      <c r="H439" s="184" t="s">
        <v>172</v>
      </c>
      <c r="I439" s="184" t="s">
        <v>173</v>
      </c>
      <c r="J439" s="294"/>
    </row>
    <row r="440" spans="1:10" ht="24" customHeight="1" x14ac:dyDescent="0.2">
      <c r="A440" s="197" t="s">
        <v>114</v>
      </c>
      <c r="B440" s="199" t="s">
        <v>232</v>
      </c>
      <c r="C440" s="197" t="s">
        <v>45</v>
      </c>
      <c r="D440" s="197" t="s">
        <v>233</v>
      </c>
      <c r="E440" s="202">
        <v>2</v>
      </c>
      <c r="F440" s="200">
        <v>0.53</v>
      </c>
      <c r="G440" s="200">
        <v>0.47</v>
      </c>
      <c r="H440" s="201">
        <v>278.09460000000001</v>
      </c>
      <c r="I440" s="201">
        <v>75.520799999999994</v>
      </c>
      <c r="J440" s="201">
        <v>365.76979999999998</v>
      </c>
    </row>
    <row r="441" spans="1:10" ht="24" customHeight="1" x14ac:dyDescent="0.2">
      <c r="A441" s="197" t="s">
        <v>114</v>
      </c>
      <c r="B441" s="199" t="s">
        <v>512</v>
      </c>
      <c r="C441" s="197" t="s">
        <v>45</v>
      </c>
      <c r="D441" s="197" t="s">
        <v>815</v>
      </c>
      <c r="E441" s="202">
        <v>1</v>
      </c>
      <c r="F441" s="200">
        <v>1</v>
      </c>
      <c r="G441" s="200">
        <v>0</v>
      </c>
      <c r="H441" s="201">
        <v>319.58580000000001</v>
      </c>
      <c r="I441" s="201">
        <v>114.8396</v>
      </c>
      <c r="J441" s="201">
        <v>319.58580000000001</v>
      </c>
    </row>
    <row r="442" spans="1:10" ht="20.100000000000001" customHeight="1" x14ac:dyDescent="0.2">
      <c r="A442" s="290"/>
      <c r="B442" s="290"/>
      <c r="C442" s="290"/>
      <c r="D442" s="290"/>
      <c r="E442" s="290"/>
      <c r="F442" s="290"/>
      <c r="G442" s="290" t="s">
        <v>176</v>
      </c>
      <c r="H442" s="290"/>
      <c r="I442" s="290"/>
      <c r="J442" s="204">
        <v>685.35559999999998</v>
      </c>
    </row>
    <row r="443" spans="1:10" ht="20.100000000000001" customHeight="1" x14ac:dyDescent="0.2">
      <c r="A443" s="182" t="s">
        <v>177</v>
      </c>
      <c r="B443" s="184" t="s">
        <v>5</v>
      </c>
      <c r="C443" s="182" t="s">
        <v>6</v>
      </c>
      <c r="D443" s="182" t="s">
        <v>163</v>
      </c>
      <c r="E443" s="184" t="s">
        <v>168</v>
      </c>
      <c r="F443" s="294" t="s">
        <v>178</v>
      </c>
      <c r="G443" s="294"/>
      <c r="H443" s="294"/>
      <c r="I443" s="294"/>
      <c r="J443" s="184" t="s">
        <v>171</v>
      </c>
    </row>
    <row r="444" spans="1:10" ht="24" customHeight="1" x14ac:dyDescent="0.2">
      <c r="A444" s="197" t="s">
        <v>114</v>
      </c>
      <c r="B444" s="199" t="s">
        <v>179</v>
      </c>
      <c r="C444" s="197" t="s">
        <v>45</v>
      </c>
      <c r="D444" s="197" t="s">
        <v>162</v>
      </c>
      <c r="E444" s="202">
        <v>2</v>
      </c>
      <c r="F444" s="197"/>
      <c r="G444" s="197"/>
      <c r="H444" s="197"/>
      <c r="I444" s="201">
        <v>18.924900000000001</v>
      </c>
      <c r="J444" s="201">
        <v>37.849800000000002</v>
      </c>
    </row>
    <row r="445" spans="1:10" ht="20.100000000000001" customHeight="1" x14ac:dyDescent="0.2">
      <c r="A445" s="290"/>
      <c r="B445" s="290"/>
      <c r="C445" s="290"/>
      <c r="D445" s="290"/>
      <c r="E445" s="290"/>
      <c r="F445" s="290"/>
      <c r="G445" s="290" t="s">
        <v>180</v>
      </c>
      <c r="H445" s="290"/>
      <c r="I445" s="290"/>
      <c r="J445" s="204">
        <v>37.849800000000002</v>
      </c>
    </row>
    <row r="446" spans="1:10" ht="20.100000000000001" customHeight="1" x14ac:dyDescent="0.2">
      <c r="A446" s="290"/>
      <c r="B446" s="290"/>
      <c r="C446" s="290"/>
      <c r="D446" s="290"/>
      <c r="E446" s="290"/>
      <c r="F446" s="290"/>
      <c r="G446" s="290" t="s">
        <v>181</v>
      </c>
      <c r="H446" s="290"/>
      <c r="I446" s="290"/>
      <c r="J446" s="204">
        <v>0</v>
      </c>
    </row>
    <row r="447" spans="1:10" ht="20.100000000000001" customHeight="1" x14ac:dyDescent="0.2">
      <c r="A447" s="290"/>
      <c r="B447" s="290"/>
      <c r="C447" s="290"/>
      <c r="D447" s="290"/>
      <c r="E447" s="290"/>
      <c r="F447" s="290"/>
      <c r="G447" s="290" t="s">
        <v>182</v>
      </c>
      <c r="H447" s="290"/>
      <c r="I447" s="290"/>
      <c r="J447" s="204">
        <v>723.20540000000005</v>
      </c>
    </row>
    <row r="448" spans="1:10" ht="20.100000000000001" customHeight="1" x14ac:dyDescent="0.2">
      <c r="A448" s="290"/>
      <c r="B448" s="290"/>
      <c r="C448" s="290"/>
      <c r="D448" s="290"/>
      <c r="E448" s="290"/>
      <c r="F448" s="290"/>
      <c r="G448" s="290" t="s">
        <v>183</v>
      </c>
      <c r="H448" s="290"/>
      <c r="I448" s="290"/>
      <c r="J448" s="204">
        <v>0</v>
      </c>
    </row>
    <row r="449" spans="1:10" ht="20.100000000000001" customHeight="1" x14ac:dyDescent="0.2">
      <c r="A449" s="290"/>
      <c r="B449" s="290"/>
      <c r="C449" s="290"/>
      <c r="D449" s="290"/>
      <c r="E449" s="290"/>
      <c r="F449" s="290"/>
      <c r="G449" s="290" t="s">
        <v>184</v>
      </c>
      <c r="H449" s="290"/>
      <c r="I449" s="290"/>
      <c r="J449" s="204">
        <v>0</v>
      </c>
    </row>
    <row r="450" spans="1:10" ht="20.100000000000001" customHeight="1" x14ac:dyDescent="0.2">
      <c r="A450" s="290"/>
      <c r="B450" s="290"/>
      <c r="C450" s="290"/>
      <c r="D450" s="290"/>
      <c r="E450" s="290"/>
      <c r="F450" s="290"/>
      <c r="G450" s="290" t="s">
        <v>185</v>
      </c>
      <c r="H450" s="290"/>
      <c r="I450" s="290"/>
      <c r="J450" s="204">
        <v>21.37</v>
      </c>
    </row>
    <row r="451" spans="1:10" ht="20.100000000000001" customHeight="1" x14ac:dyDescent="0.2">
      <c r="A451" s="290"/>
      <c r="B451" s="290"/>
      <c r="C451" s="290"/>
      <c r="D451" s="290"/>
      <c r="E451" s="290"/>
      <c r="F451" s="290"/>
      <c r="G451" s="290" t="s">
        <v>186</v>
      </c>
      <c r="H451" s="290"/>
      <c r="I451" s="290"/>
      <c r="J451" s="204">
        <v>33.842100000000002</v>
      </c>
    </row>
    <row r="452" spans="1:10" x14ac:dyDescent="0.2">
      <c r="A452" s="205"/>
      <c r="B452" s="205"/>
      <c r="C452" s="205"/>
      <c r="D452" s="205"/>
      <c r="E452" s="205"/>
      <c r="F452" s="206"/>
      <c r="G452" s="205"/>
      <c r="H452" s="206"/>
      <c r="I452" s="205"/>
      <c r="J452" s="206"/>
    </row>
    <row r="453" spans="1:10" ht="15" thickBot="1" x14ac:dyDescent="0.25">
      <c r="A453" s="205"/>
      <c r="B453" s="205"/>
      <c r="C453" s="205"/>
      <c r="D453" s="205"/>
      <c r="E453" s="205" t="s">
        <v>107</v>
      </c>
      <c r="F453" s="206">
        <v>8.02</v>
      </c>
      <c r="G453" s="205"/>
      <c r="H453" s="289" t="s">
        <v>108</v>
      </c>
      <c r="I453" s="289"/>
      <c r="J453" s="206">
        <v>41.86</v>
      </c>
    </row>
    <row r="454" spans="1:10" ht="0.95" customHeight="1" thickTop="1" x14ac:dyDescent="0.2">
      <c r="A454" s="190"/>
      <c r="B454" s="190"/>
      <c r="C454" s="190"/>
      <c r="D454" s="190"/>
      <c r="E454" s="190"/>
      <c r="F454" s="190"/>
      <c r="G454" s="190"/>
      <c r="H454" s="190"/>
      <c r="I454" s="190"/>
      <c r="J454" s="190"/>
    </row>
    <row r="455" spans="1:10" ht="18" customHeight="1" x14ac:dyDescent="0.2">
      <c r="A455" s="182"/>
      <c r="B455" s="184" t="s">
        <v>5</v>
      </c>
      <c r="C455" s="182" t="s">
        <v>6</v>
      </c>
      <c r="D455" s="182" t="s">
        <v>7</v>
      </c>
      <c r="E455" s="285" t="s">
        <v>98</v>
      </c>
      <c r="F455" s="285"/>
      <c r="G455" s="183" t="s">
        <v>8</v>
      </c>
      <c r="H455" s="184" t="s">
        <v>9</v>
      </c>
      <c r="I455" s="184" t="s">
        <v>99</v>
      </c>
      <c r="J455" s="184" t="s">
        <v>100</v>
      </c>
    </row>
    <row r="456" spans="1:10" ht="24" customHeight="1" x14ac:dyDescent="0.2">
      <c r="A456" s="185" t="s">
        <v>101</v>
      </c>
      <c r="B456" s="187" t="s">
        <v>127</v>
      </c>
      <c r="C456" s="185" t="s">
        <v>41</v>
      </c>
      <c r="D456" s="185" t="s">
        <v>128</v>
      </c>
      <c r="E456" s="286" t="s">
        <v>102</v>
      </c>
      <c r="F456" s="286"/>
      <c r="G456" s="186" t="s">
        <v>111</v>
      </c>
      <c r="H456" s="189">
        <v>1</v>
      </c>
      <c r="I456" s="188">
        <v>19.78</v>
      </c>
      <c r="J456" s="188">
        <v>19.78</v>
      </c>
    </row>
    <row r="457" spans="1:10" ht="24" customHeight="1" x14ac:dyDescent="0.2">
      <c r="A457" s="191" t="s">
        <v>103</v>
      </c>
      <c r="B457" s="193" t="s">
        <v>270</v>
      </c>
      <c r="C457" s="191" t="s">
        <v>41</v>
      </c>
      <c r="D457" s="191" t="s">
        <v>271</v>
      </c>
      <c r="E457" s="296" t="s">
        <v>102</v>
      </c>
      <c r="F457" s="296"/>
      <c r="G457" s="192" t="s">
        <v>111</v>
      </c>
      <c r="H457" s="196">
        <v>1</v>
      </c>
      <c r="I457" s="194">
        <v>7.0000000000000007E-2</v>
      </c>
      <c r="J457" s="194">
        <v>7.0000000000000007E-2</v>
      </c>
    </row>
    <row r="458" spans="1:10" ht="24" customHeight="1" x14ac:dyDescent="0.2">
      <c r="A458" s="197" t="s">
        <v>114</v>
      </c>
      <c r="B458" s="199" t="s">
        <v>272</v>
      </c>
      <c r="C458" s="197" t="s">
        <v>41</v>
      </c>
      <c r="D458" s="197" t="s">
        <v>273</v>
      </c>
      <c r="E458" s="287" t="s">
        <v>163</v>
      </c>
      <c r="F458" s="287"/>
      <c r="G458" s="198" t="s">
        <v>111</v>
      </c>
      <c r="H458" s="202">
        <v>1</v>
      </c>
      <c r="I458" s="200">
        <v>18.100000000000001</v>
      </c>
      <c r="J458" s="200">
        <v>18.100000000000001</v>
      </c>
    </row>
    <row r="459" spans="1:10" ht="24" customHeight="1" x14ac:dyDescent="0.2">
      <c r="A459" s="197" t="s">
        <v>114</v>
      </c>
      <c r="B459" s="199" t="s">
        <v>274</v>
      </c>
      <c r="C459" s="197" t="s">
        <v>41</v>
      </c>
      <c r="D459" s="197" t="s">
        <v>275</v>
      </c>
      <c r="E459" s="287" t="s">
        <v>135</v>
      </c>
      <c r="F459" s="287"/>
      <c r="G459" s="198" t="s">
        <v>111</v>
      </c>
      <c r="H459" s="202">
        <v>1</v>
      </c>
      <c r="I459" s="200">
        <v>0.69</v>
      </c>
      <c r="J459" s="200">
        <v>0.69</v>
      </c>
    </row>
    <row r="460" spans="1:10" ht="24" customHeight="1" x14ac:dyDescent="0.2">
      <c r="A460" s="197" t="s">
        <v>114</v>
      </c>
      <c r="B460" s="199" t="s">
        <v>276</v>
      </c>
      <c r="C460" s="197" t="s">
        <v>41</v>
      </c>
      <c r="D460" s="197" t="s">
        <v>277</v>
      </c>
      <c r="E460" s="287" t="s">
        <v>278</v>
      </c>
      <c r="F460" s="287"/>
      <c r="G460" s="198" t="s">
        <v>111</v>
      </c>
      <c r="H460" s="202">
        <v>1</v>
      </c>
      <c r="I460" s="200">
        <v>0.81</v>
      </c>
      <c r="J460" s="200">
        <v>0.81</v>
      </c>
    </row>
    <row r="461" spans="1:10" ht="24" customHeight="1" x14ac:dyDescent="0.2">
      <c r="A461" s="197" t="s">
        <v>114</v>
      </c>
      <c r="B461" s="199" t="s">
        <v>279</v>
      </c>
      <c r="C461" s="197" t="s">
        <v>41</v>
      </c>
      <c r="D461" s="197" t="s">
        <v>280</v>
      </c>
      <c r="E461" s="287" t="s">
        <v>135</v>
      </c>
      <c r="F461" s="287"/>
      <c r="G461" s="198" t="s">
        <v>111</v>
      </c>
      <c r="H461" s="202">
        <v>1</v>
      </c>
      <c r="I461" s="200">
        <v>0.05</v>
      </c>
      <c r="J461" s="200">
        <v>0.05</v>
      </c>
    </row>
    <row r="462" spans="1:10" ht="24" customHeight="1" x14ac:dyDescent="0.2">
      <c r="A462" s="197" t="s">
        <v>114</v>
      </c>
      <c r="B462" s="199" t="s">
        <v>281</v>
      </c>
      <c r="C462" s="197" t="s">
        <v>41</v>
      </c>
      <c r="D462" s="197" t="s">
        <v>282</v>
      </c>
      <c r="E462" s="287" t="s">
        <v>283</v>
      </c>
      <c r="F462" s="287"/>
      <c r="G462" s="198" t="s">
        <v>111</v>
      </c>
      <c r="H462" s="202">
        <v>1</v>
      </c>
      <c r="I462" s="200">
        <v>0.06</v>
      </c>
      <c r="J462" s="200">
        <v>0.06</v>
      </c>
    </row>
    <row r="463" spans="1:10" x14ac:dyDescent="0.2">
      <c r="A463" s="205"/>
      <c r="B463" s="205"/>
      <c r="C463" s="205"/>
      <c r="D463" s="205"/>
      <c r="E463" s="205"/>
      <c r="F463" s="206"/>
      <c r="G463" s="205"/>
      <c r="H463" s="206"/>
      <c r="I463" s="205"/>
      <c r="J463" s="206"/>
    </row>
    <row r="464" spans="1:10" ht="15" thickBot="1" x14ac:dyDescent="0.25">
      <c r="A464" s="205"/>
      <c r="B464" s="205"/>
      <c r="C464" s="205"/>
      <c r="D464" s="205"/>
      <c r="E464" s="205" t="s">
        <v>107</v>
      </c>
      <c r="F464" s="206">
        <v>4.68</v>
      </c>
      <c r="G464" s="205"/>
      <c r="H464" s="289" t="s">
        <v>108</v>
      </c>
      <c r="I464" s="289"/>
      <c r="J464" s="206">
        <v>24.46</v>
      </c>
    </row>
    <row r="465" spans="1:10" ht="0.95" customHeight="1" thickTop="1" x14ac:dyDescent="0.2">
      <c r="A465" s="190"/>
      <c r="B465" s="190"/>
      <c r="C465" s="190"/>
      <c r="D465" s="190"/>
      <c r="E465" s="190"/>
      <c r="F465" s="190"/>
      <c r="G465" s="190"/>
      <c r="H465" s="190"/>
      <c r="I465" s="190"/>
      <c r="J465" s="190"/>
    </row>
    <row r="466" spans="1:10" ht="18" customHeight="1" x14ac:dyDescent="0.2">
      <c r="A466" s="182"/>
      <c r="B466" s="184" t="s">
        <v>5</v>
      </c>
      <c r="C466" s="182" t="s">
        <v>6</v>
      </c>
      <c r="D466" s="182" t="s">
        <v>7</v>
      </c>
      <c r="E466" s="285" t="s">
        <v>98</v>
      </c>
      <c r="F466" s="285"/>
      <c r="G466" s="183" t="s">
        <v>8</v>
      </c>
      <c r="H466" s="184" t="s">
        <v>9</v>
      </c>
      <c r="I466" s="184" t="s">
        <v>99</v>
      </c>
      <c r="J466" s="184" t="s">
        <v>100</v>
      </c>
    </row>
    <row r="467" spans="1:10" ht="24" customHeight="1" x14ac:dyDescent="0.2">
      <c r="A467" s="185" t="s">
        <v>101</v>
      </c>
      <c r="B467" s="187" t="s">
        <v>131</v>
      </c>
      <c r="C467" s="185" t="s">
        <v>41</v>
      </c>
      <c r="D467" s="185" t="s">
        <v>132</v>
      </c>
      <c r="E467" s="286" t="s">
        <v>102</v>
      </c>
      <c r="F467" s="286"/>
      <c r="G467" s="186" t="s">
        <v>111</v>
      </c>
      <c r="H467" s="189">
        <v>1</v>
      </c>
      <c r="I467" s="188">
        <v>28.11</v>
      </c>
      <c r="J467" s="188">
        <v>28.11</v>
      </c>
    </row>
    <row r="468" spans="1:10" ht="24" customHeight="1" x14ac:dyDescent="0.2">
      <c r="A468" s="191" t="s">
        <v>103</v>
      </c>
      <c r="B468" s="193" t="s">
        <v>284</v>
      </c>
      <c r="C468" s="191" t="s">
        <v>41</v>
      </c>
      <c r="D468" s="191" t="s">
        <v>285</v>
      </c>
      <c r="E468" s="296" t="s">
        <v>102</v>
      </c>
      <c r="F468" s="296"/>
      <c r="G468" s="192" t="s">
        <v>111</v>
      </c>
      <c r="H468" s="196">
        <v>1</v>
      </c>
      <c r="I468" s="194">
        <v>0.17</v>
      </c>
      <c r="J468" s="194">
        <v>0.17</v>
      </c>
    </row>
    <row r="469" spans="1:10" ht="24" customHeight="1" x14ac:dyDescent="0.2">
      <c r="A469" s="197" t="s">
        <v>114</v>
      </c>
      <c r="B469" s="199" t="s">
        <v>286</v>
      </c>
      <c r="C469" s="197" t="s">
        <v>41</v>
      </c>
      <c r="D469" s="197" t="s">
        <v>287</v>
      </c>
      <c r="E469" s="287" t="s">
        <v>163</v>
      </c>
      <c r="F469" s="287"/>
      <c r="G469" s="198" t="s">
        <v>111</v>
      </c>
      <c r="H469" s="202">
        <v>1</v>
      </c>
      <c r="I469" s="200">
        <v>26.33</v>
      </c>
      <c r="J469" s="200">
        <v>26.33</v>
      </c>
    </row>
    <row r="470" spans="1:10" ht="24" customHeight="1" x14ac:dyDescent="0.2">
      <c r="A470" s="197" t="s">
        <v>114</v>
      </c>
      <c r="B470" s="199" t="s">
        <v>274</v>
      </c>
      <c r="C470" s="197" t="s">
        <v>41</v>
      </c>
      <c r="D470" s="197" t="s">
        <v>275</v>
      </c>
      <c r="E470" s="287" t="s">
        <v>135</v>
      </c>
      <c r="F470" s="287"/>
      <c r="G470" s="198" t="s">
        <v>111</v>
      </c>
      <c r="H470" s="202">
        <v>1</v>
      </c>
      <c r="I470" s="200">
        <v>0.69</v>
      </c>
      <c r="J470" s="200">
        <v>0.69</v>
      </c>
    </row>
    <row r="471" spans="1:10" ht="24" customHeight="1" x14ac:dyDescent="0.2">
      <c r="A471" s="197" t="s">
        <v>114</v>
      </c>
      <c r="B471" s="199" t="s">
        <v>276</v>
      </c>
      <c r="C471" s="197" t="s">
        <v>41</v>
      </c>
      <c r="D471" s="197" t="s">
        <v>277</v>
      </c>
      <c r="E471" s="287" t="s">
        <v>278</v>
      </c>
      <c r="F471" s="287"/>
      <c r="G471" s="198" t="s">
        <v>111</v>
      </c>
      <c r="H471" s="202">
        <v>1</v>
      </c>
      <c r="I471" s="200">
        <v>0.81</v>
      </c>
      <c r="J471" s="200">
        <v>0.81</v>
      </c>
    </row>
    <row r="472" spans="1:10" ht="24" customHeight="1" x14ac:dyDescent="0.2">
      <c r="A472" s="197" t="s">
        <v>114</v>
      </c>
      <c r="B472" s="199" t="s">
        <v>279</v>
      </c>
      <c r="C472" s="197" t="s">
        <v>41</v>
      </c>
      <c r="D472" s="197" t="s">
        <v>280</v>
      </c>
      <c r="E472" s="287" t="s">
        <v>135</v>
      </c>
      <c r="F472" s="287"/>
      <c r="G472" s="198" t="s">
        <v>111</v>
      </c>
      <c r="H472" s="202">
        <v>1</v>
      </c>
      <c r="I472" s="200">
        <v>0.05</v>
      </c>
      <c r="J472" s="200">
        <v>0.05</v>
      </c>
    </row>
    <row r="473" spans="1:10" ht="24" customHeight="1" x14ac:dyDescent="0.2">
      <c r="A473" s="197" t="s">
        <v>114</v>
      </c>
      <c r="B473" s="199" t="s">
        <v>281</v>
      </c>
      <c r="C473" s="197" t="s">
        <v>41</v>
      </c>
      <c r="D473" s="197" t="s">
        <v>282</v>
      </c>
      <c r="E473" s="287" t="s">
        <v>283</v>
      </c>
      <c r="F473" s="287"/>
      <c r="G473" s="198" t="s">
        <v>111</v>
      </c>
      <c r="H473" s="202">
        <v>1</v>
      </c>
      <c r="I473" s="200">
        <v>0.06</v>
      </c>
      <c r="J473" s="200">
        <v>0.06</v>
      </c>
    </row>
    <row r="474" spans="1:10" x14ac:dyDescent="0.2">
      <c r="A474" s="205"/>
      <c r="B474" s="205"/>
      <c r="C474" s="205"/>
      <c r="D474" s="205"/>
      <c r="E474" s="205"/>
      <c r="F474" s="206"/>
      <c r="G474" s="205"/>
      <c r="H474" s="206"/>
      <c r="I474" s="205"/>
      <c r="J474" s="206"/>
    </row>
    <row r="475" spans="1:10" ht="15" thickBot="1" x14ac:dyDescent="0.25">
      <c r="A475" s="205"/>
      <c r="B475" s="205"/>
      <c r="C475" s="205"/>
      <c r="D475" s="205"/>
      <c r="E475" s="205" t="s">
        <v>107</v>
      </c>
      <c r="F475" s="206">
        <v>6.66</v>
      </c>
      <c r="G475" s="205"/>
      <c r="H475" s="289" t="s">
        <v>108</v>
      </c>
      <c r="I475" s="289"/>
      <c r="J475" s="206">
        <v>34.770000000000003</v>
      </c>
    </row>
    <row r="476" spans="1:10" ht="0.95" customHeight="1" thickTop="1" x14ac:dyDescent="0.2">
      <c r="A476" s="190"/>
      <c r="B476" s="190"/>
      <c r="C476" s="190"/>
      <c r="D476" s="190"/>
      <c r="E476" s="190"/>
      <c r="F476" s="190"/>
      <c r="G476" s="190"/>
      <c r="H476" s="190"/>
      <c r="I476" s="190"/>
      <c r="J476" s="190"/>
    </row>
    <row r="477" spans="1:10" ht="18" customHeight="1" x14ac:dyDescent="0.2">
      <c r="A477" s="182"/>
      <c r="B477" s="184" t="s">
        <v>5</v>
      </c>
      <c r="C477" s="182" t="s">
        <v>6</v>
      </c>
      <c r="D477" s="182" t="s">
        <v>7</v>
      </c>
      <c r="E477" s="285" t="s">
        <v>98</v>
      </c>
      <c r="F477" s="285"/>
      <c r="G477" s="183" t="s">
        <v>8</v>
      </c>
      <c r="H477" s="184" t="s">
        <v>9</v>
      </c>
      <c r="I477" s="184" t="s">
        <v>99</v>
      </c>
      <c r="J477" s="184" t="s">
        <v>100</v>
      </c>
    </row>
    <row r="478" spans="1:10" ht="24" customHeight="1" x14ac:dyDescent="0.2">
      <c r="A478" s="185" t="s">
        <v>101</v>
      </c>
      <c r="B478" s="187" t="s">
        <v>145</v>
      </c>
      <c r="C478" s="185" t="s">
        <v>41</v>
      </c>
      <c r="D478" s="185" t="s">
        <v>146</v>
      </c>
      <c r="E478" s="286" t="s">
        <v>102</v>
      </c>
      <c r="F478" s="286"/>
      <c r="G478" s="186" t="s">
        <v>111</v>
      </c>
      <c r="H478" s="189">
        <v>1</v>
      </c>
      <c r="I478" s="188">
        <v>16.86</v>
      </c>
      <c r="J478" s="188">
        <v>16.86</v>
      </c>
    </row>
    <row r="479" spans="1:10" ht="24" customHeight="1" x14ac:dyDescent="0.2">
      <c r="A479" s="191" t="s">
        <v>103</v>
      </c>
      <c r="B479" s="193" t="s">
        <v>288</v>
      </c>
      <c r="C479" s="191" t="s">
        <v>41</v>
      </c>
      <c r="D479" s="191" t="s">
        <v>289</v>
      </c>
      <c r="E479" s="296" t="s">
        <v>102</v>
      </c>
      <c r="F479" s="296"/>
      <c r="G479" s="192" t="s">
        <v>111</v>
      </c>
      <c r="H479" s="196">
        <v>1</v>
      </c>
      <c r="I479" s="194">
        <v>0.1</v>
      </c>
      <c r="J479" s="194">
        <v>0.1</v>
      </c>
    </row>
    <row r="480" spans="1:10" ht="24" customHeight="1" x14ac:dyDescent="0.2">
      <c r="A480" s="197" t="s">
        <v>114</v>
      </c>
      <c r="B480" s="199" t="s">
        <v>290</v>
      </c>
      <c r="C480" s="197" t="s">
        <v>41</v>
      </c>
      <c r="D480" s="197" t="s">
        <v>291</v>
      </c>
      <c r="E480" s="287" t="s">
        <v>163</v>
      </c>
      <c r="F480" s="287"/>
      <c r="G480" s="198" t="s">
        <v>111</v>
      </c>
      <c r="H480" s="202">
        <v>1</v>
      </c>
      <c r="I480" s="200">
        <v>15.2</v>
      </c>
      <c r="J480" s="200">
        <v>15.2</v>
      </c>
    </row>
    <row r="481" spans="1:10" ht="24" customHeight="1" x14ac:dyDescent="0.2">
      <c r="A481" s="197" t="s">
        <v>114</v>
      </c>
      <c r="B481" s="199" t="s">
        <v>292</v>
      </c>
      <c r="C481" s="197" t="s">
        <v>41</v>
      </c>
      <c r="D481" s="197" t="s">
        <v>293</v>
      </c>
      <c r="E481" s="287" t="s">
        <v>135</v>
      </c>
      <c r="F481" s="287"/>
      <c r="G481" s="198" t="s">
        <v>111</v>
      </c>
      <c r="H481" s="202">
        <v>1</v>
      </c>
      <c r="I481" s="200">
        <v>0.62</v>
      </c>
      <c r="J481" s="200">
        <v>0.62</v>
      </c>
    </row>
    <row r="482" spans="1:10" ht="24" customHeight="1" x14ac:dyDescent="0.2">
      <c r="A482" s="197" t="s">
        <v>114</v>
      </c>
      <c r="B482" s="199" t="s">
        <v>276</v>
      </c>
      <c r="C482" s="197" t="s">
        <v>41</v>
      </c>
      <c r="D482" s="197" t="s">
        <v>277</v>
      </c>
      <c r="E482" s="287" t="s">
        <v>278</v>
      </c>
      <c r="F482" s="287"/>
      <c r="G482" s="198" t="s">
        <v>111</v>
      </c>
      <c r="H482" s="202">
        <v>1</v>
      </c>
      <c r="I482" s="200">
        <v>0.81</v>
      </c>
      <c r="J482" s="200">
        <v>0.81</v>
      </c>
    </row>
    <row r="483" spans="1:10" ht="24" customHeight="1" x14ac:dyDescent="0.2">
      <c r="A483" s="197" t="s">
        <v>114</v>
      </c>
      <c r="B483" s="199" t="s">
        <v>294</v>
      </c>
      <c r="C483" s="197" t="s">
        <v>41</v>
      </c>
      <c r="D483" s="197" t="s">
        <v>295</v>
      </c>
      <c r="E483" s="287" t="s">
        <v>135</v>
      </c>
      <c r="F483" s="287"/>
      <c r="G483" s="198" t="s">
        <v>111</v>
      </c>
      <c r="H483" s="202">
        <v>1</v>
      </c>
      <c r="I483" s="200">
        <v>7.0000000000000007E-2</v>
      </c>
      <c r="J483" s="200">
        <v>7.0000000000000007E-2</v>
      </c>
    </row>
    <row r="484" spans="1:10" ht="24" customHeight="1" x14ac:dyDescent="0.2">
      <c r="A484" s="197" t="s">
        <v>114</v>
      </c>
      <c r="B484" s="199" t="s">
        <v>281</v>
      </c>
      <c r="C484" s="197" t="s">
        <v>41</v>
      </c>
      <c r="D484" s="197" t="s">
        <v>282</v>
      </c>
      <c r="E484" s="287" t="s">
        <v>283</v>
      </c>
      <c r="F484" s="287"/>
      <c r="G484" s="198" t="s">
        <v>111</v>
      </c>
      <c r="H484" s="202">
        <v>1</v>
      </c>
      <c r="I484" s="200">
        <v>0.06</v>
      </c>
      <c r="J484" s="200">
        <v>0.06</v>
      </c>
    </row>
    <row r="485" spans="1:10" x14ac:dyDescent="0.2">
      <c r="A485" s="205"/>
      <c r="B485" s="205"/>
      <c r="C485" s="205"/>
      <c r="D485" s="205"/>
      <c r="E485" s="205"/>
      <c r="F485" s="206"/>
      <c r="G485" s="205"/>
      <c r="H485" s="206"/>
      <c r="I485" s="205"/>
      <c r="J485" s="206"/>
    </row>
    <row r="486" spans="1:10" ht="15" thickBot="1" x14ac:dyDescent="0.25">
      <c r="A486" s="205"/>
      <c r="B486" s="205"/>
      <c r="C486" s="205"/>
      <c r="D486" s="205"/>
      <c r="E486" s="205" t="s">
        <v>107</v>
      </c>
      <c r="F486" s="206">
        <v>3.99</v>
      </c>
      <c r="G486" s="205"/>
      <c r="H486" s="289" t="s">
        <v>108</v>
      </c>
      <c r="I486" s="289"/>
      <c r="J486" s="206">
        <v>20.85</v>
      </c>
    </row>
    <row r="487" spans="1:10" ht="0.95" customHeight="1" thickTop="1" x14ac:dyDescent="0.2">
      <c r="A487" s="190"/>
      <c r="B487" s="190"/>
      <c r="C487" s="190"/>
      <c r="D487" s="190"/>
      <c r="E487" s="190"/>
      <c r="F487" s="190"/>
      <c r="G487" s="190"/>
      <c r="H487" s="190"/>
      <c r="I487" s="190"/>
      <c r="J487" s="190"/>
    </row>
    <row r="488" spans="1:10" ht="18" customHeight="1" x14ac:dyDescent="0.2">
      <c r="A488" s="182"/>
      <c r="B488" s="184" t="s">
        <v>5</v>
      </c>
      <c r="C488" s="182" t="s">
        <v>6</v>
      </c>
      <c r="D488" s="182" t="s">
        <v>7</v>
      </c>
      <c r="E488" s="285" t="s">
        <v>98</v>
      </c>
      <c r="F488" s="285"/>
      <c r="G488" s="183" t="s">
        <v>8</v>
      </c>
      <c r="H488" s="184" t="s">
        <v>9</v>
      </c>
      <c r="I488" s="184" t="s">
        <v>99</v>
      </c>
      <c r="J488" s="184" t="s">
        <v>100</v>
      </c>
    </row>
    <row r="489" spans="1:10" ht="36" customHeight="1" x14ac:dyDescent="0.2">
      <c r="A489" s="185" t="s">
        <v>101</v>
      </c>
      <c r="B489" s="187" t="s">
        <v>244</v>
      </c>
      <c r="C489" s="185" t="s">
        <v>20</v>
      </c>
      <c r="D489" s="185" t="s">
        <v>245</v>
      </c>
      <c r="E489" s="286" t="s">
        <v>246</v>
      </c>
      <c r="F489" s="286"/>
      <c r="G489" s="186" t="s">
        <v>22</v>
      </c>
      <c r="H489" s="189">
        <v>1</v>
      </c>
      <c r="I489" s="188">
        <v>198.95</v>
      </c>
      <c r="J489" s="188">
        <v>198.95</v>
      </c>
    </row>
    <row r="490" spans="1:10" ht="48" customHeight="1" x14ac:dyDescent="0.2">
      <c r="A490" s="191" t="s">
        <v>103</v>
      </c>
      <c r="B490" s="193" t="s">
        <v>584</v>
      </c>
      <c r="C490" s="191" t="s">
        <v>20</v>
      </c>
      <c r="D490" s="191" t="s">
        <v>585</v>
      </c>
      <c r="E490" s="296" t="s">
        <v>253</v>
      </c>
      <c r="F490" s="296"/>
      <c r="G490" s="192" t="s">
        <v>47</v>
      </c>
      <c r="H490" s="196">
        <v>7.9000000000000001E-2</v>
      </c>
      <c r="I490" s="194">
        <v>596.20000000000005</v>
      </c>
      <c r="J490" s="194">
        <v>47.09</v>
      </c>
    </row>
    <row r="491" spans="1:10" ht="24" customHeight="1" x14ac:dyDescent="0.2">
      <c r="A491" s="191" t="s">
        <v>103</v>
      </c>
      <c r="B491" s="193" t="s">
        <v>579</v>
      </c>
      <c r="C491" s="191" t="s">
        <v>20</v>
      </c>
      <c r="D491" s="191" t="s">
        <v>580</v>
      </c>
      <c r="E491" s="296" t="s">
        <v>581</v>
      </c>
      <c r="F491" s="296"/>
      <c r="G491" s="192" t="s">
        <v>136</v>
      </c>
      <c r="H491" s="196">
        <v>1.81</v>
      </c>
      <c r="I491" s="194">
        <v>3.7</v>
      </c>
      <c r="J491" s="194">
        <v>6.69</v>
      </c>
    </row>
    <row r="492" spans="1:10" ht="24" customHeight="1" x14ac:dyDescent="0.2">
      <c r="A492" s="191" t="s">
        <v>103</v>
      </c>
      <c r="B492" s="193" t="s">
        <v>586</v>
      </c>
      <c r="C492" s="191" t="s">
        <v>20</v>
      </c>
      <c r="D492" s="191" t="s">
        <v>587</v>
      </c>
      <c r="E492" s="296" t="s">
        <v>581</v>
      </c>
      <c r="F492" s="296"/>
      <c r="G492" s="192" t="s">
        <v>136</v>
      </c>
      <c r="H492" s="196">
        <v>2.42</v>
      </c>
      <c r="I492" s="194">
        <v>3.56</v>
      </c>
      <c r="J492" s="194">
        <v>8.61</v>
      </c>
    </row>
    <row r="493" spans="1:10" ht="24" customHeight="1" x14ac:dyDescent="0.2">
      <c r="A493" s="197" t="s">
        <v>114</v>
      </c>
      <c r="B493" s="199" t="s">
        <v>588</v>
      </c>
      <c r="C493" s="197" t="s">
        <v>20</v>
      </c>
      <c r="D493" s="197" t="s">
        <v>589</v>
      </c>
      <c r="E493" s="287">
        <v>0</v>
      </c>
      <c r="F493" s="287"/>
      <c r="G493" s="198" t="s">
        <v>240</v>
      </c>
      <c r="H493" s="202">
        <v>130</v>
      </c>
      <c r="I493" s="200">
        <v>0.5</v>
      </c>
      <c r="J493" s="200">
        <v>65</v>
      </c>
    </row>
    <row r="494" spans="1:10" ht="24" customHeight="1" x14ac:dyDescent="0.2">
      <c r="A494" s="197" t="s">
        <v>114</v>
      </c>
      <c r="B494" s="199" t="s">
        <v>399</v>
      </c>
      <c r="C494" s="197" t="s">
        <v>41</v>
      </c>
      <c r="D494" s="197" t="s">
        <v>400</v>
      </c>
      <c r="E494" s="287" t="s">
        <v>163</v>
      </c>
      <c r="F494" s="287"/>
      <c r="G494" s="198" t="s">
        <v>111</v>
      </c>
      <c r="H494" s="202">
        <v>2.42</v>
      </c>
      <c r="I494" s="200">
        <v>20.52</v>
      </c>
      <c r="J494" s="200">
        <v>49.65</v>
      </c>
    </row>
    <row r="495" spans="1:10" ht="24" customHeight="1" x14ac:dyDescent="0.2">
      <c r="A495" s="197" t="s">
        <v>114</v>
      </c>
      <c r="B495" s="199" t="s">
        <v>403</v>
      </c>
      <c r="C495" s="197" t="s">
        <v>41</v>
      </c>
      <c r="D495" s="197" t="s">
        <v>404</v>
      </c>
      <c r="E495" s="287" t="s">
        <v>163</v>
      </c>
      <c r="F495" s="287"/>
      <c r="G495" s="198" t="s">
        <v>111</v>
      </c>
      <c r="H495" s="202">
        <v>1.81</v>
      </c>
      <c r="I495" s="200">
        <v>12.11</v>
      </c>
      <c r="J495" s="200">
        <v>21.91</v>
      </c>
    </row>
    <row r="496" spans="1:10" x14ac:dyDescent="0.2">
      <c r="A496" s="205"/>
      <c r="B496" s="205"/>
      <c r="C496" s="205"/>
      <c r="D496" s="205"/>
      <c r="E496" s="205"/>
      <c r="F496" s="206"/>
      <c r="G496" s="205"/>
      <c r="H496" s="206"/>
      <c r="I496" s="205"/>
      <c r="J496" s="206"/>
    </row>
    <row r="497" spans="1:10" ht="15" thickBot="1" x14ac:dyDescent="0.25">
      <c r="A497" s="205"/>
      <c r="B497" s="205"/>
      <c r="C497" s="205"/>
      <c r="D497" s="205"/>
      <c r="E497" s="205" t="s">
        <v>107</v>
      </c>
      <c r="F497" s="206">
        <v>47.15</v>
      </c>
      <c r="G497" s="205"/>
      <c r="H497" s="289" t="s">
        <v>108</v>
      </c>
      <c r="I497" s="289"/>
      <c r="J497" s="206">
        <v>246.1</v>
      </c>
    </row>
    <row r="498" spans="1:10" ht="0.95" customHeight="1" thickTop="1" x14ac:dyDescent="0.2">
      <c r="A498" s="190"/>
      <c r="B498" s="190"/>
      <c r="C498" s="190"/>
      <c r="D498" s="190"/>
      <c r="E498" s="190"/>
      <c r="F498" s="190"/>
      <c r="G498" s="190"/>
      <c r="H498" s="190"/>
      <c r="I498" s="190"/>
      <c r="J498" s="190"/>
    </row>
    <row r="499" spans="1:10" ht="18" customHeight="1" x14ac:dyDescent="0.2">
      <c r="A499" s="182"/>
      <c r="B499" s="184" t="s">
        <v>5</v>
      </c>
      <c r="C499" s="182" t="s">
        <v>6</v>
      </c>
      <c r="D499" s="182" t="s">
        <v>7</v>
      </c>
      <c r="E499" s="285" t="s">
        <v>98</v>
      </c>
      <c r="F499" s="285"/>
      <c r="G499" s="183" t="s">
        <v>8</v>
      </c>
      <c r="H499" s="184" t="s">
        <v>9</v>
      </c>
      <c r="I499" s="184" t="s">
        <v>99</v>
      </c>
      <c r="J499" s="184" t="s">
        <v>100</v>
      </c>
    </row>
    <row r="500" spans="1:10" ht="36" customHeight="1" x14ac:dyDescent="0.2">
      <c r="A500" s="185" t="s">
        <v>101</v>
      </c>
      <c r="B500" s="187" t="s">
        <v>247</v>
      </c>
      <c r="C500" s="185" t="s">
        <v>20</v>
      </c>
      <c r="D500" s="185" t="s">
        <v>248</v>
      </c>
      <c r="E500" s="286" t="s">
        <v>249</v>
      </c>
      <c r="F500" s="286"/>
      <c r="G500" s="186" t="s">
        <v>47</v>
      </c>
      <c r="H500" s="189">
        <v>1</v>
      </c>
      <c r="I500" s="188">
        <v>580.85</v>
      </c>
      <c r="J500" s="188">
        <v>580.85</v>
      </c>
    </row>
    <row r="501" spans="1:10" ht="24" customHeight="1" x14ac:dyDescent="0.2">
      <c r="A501" s="191" t="s">
        <v>103</v>
      </c>
      <c r="B501" s="193" t="s">
        <v>579</v>
      </c>
      <c r="C501" s="191" t="s">
        <v>20</v>
      </c>
      <c r="D501" s="191" t="s">
        <v>580</v>
      </c>
      <c r="E501" s="296" t="s">
        <v>581</v>
      </c>
      <c r="F501" s="296"/>
      <c r="G501" s="192" t="s">
        <v>136</v>
      </c>
      <c r="H501" s="196">
        <v>4</v>
      </c>
      <c r="I501" s="194">
        <v>3.7</v>
      </c>
      <c r="J501" s="194">
        <v>14.8</v>
      </c>
    </row>
    <row r="502" spans="1:10" ht="24" customHeight="1" x14ac:dyDescent="0.2">
      <c r="A502" s="197" t="s">
        <v>114</v>
      </c>
      <c r="B502" s="199" t="s">
        <v>226</v>
      </c>
      <c r="C502" s="197" t="s">
        <v>41</v>
      </c>
      <c r="D502" s="197" t="s">
        <v>227</v>
      </c>
      <c r="E502" s="287" t="s">
        <v>115</v>
      </c>
      <c r="F502" s="287"/>
      <c r="G502" s="198" t="s">
        <v>47</v>
      </c>
      <c r="H502" s="202">
        <v>1.08</v>
      </c>
      <c r="I502" s="200">
        <v>115</v>
      </c>
      <c r="J502" s="200">
        <v>124.2</v>
      </c>
    </row>
    <row r="503" spans="1:10" ht="24" customHeight="1" x14ac:dyDescent="0.2">
      <c r="A503" s="197" t="s">
        <v>114</v>
      </c>
      <c r="B503" s="199" t="s">
        <v>268</v>
      </c>
      <c r="C503" s="197" t="s">
        <v>41</v>
      </c>
      <c r="D503" s="197" t="s">
        <v>269</v>
      </c>
      <c r="E503" s="287" t="s">
        <v>115</v>
      </c>
      <c r="F503" s="287"/>
      <c r="G503" s="198" t="s">
        <v>120</v>
      </c>
      <c r="H503" s="202">
        <v>452.2</v>
      </c>
      <c r="I503" s="200">
        <v>0.87</v>
      </c>
      <c r="J503" s="200">
        <v>393.41</v>
      </c>
    </row>
    <row r="504" spans="1:10" ht="24" customHeight="1" x14ac:dyDescent="0.2">
      <c r="A504" s="197" t="s">
        <v>114</v>
      </c>
      <c r="B504" s="199" t="s">
        <v>403</v>
      </c>
      <c r="C504" s="197" t="s">
        <v>41</v>
      </c>
      <c r="D504" s="197" t="s">
        <v>404</v>
      </c>
      <c r="E504" s="287" t="s">
        <v>163</v>
      </c>
      <c r="F504" s="287"/>
      <c r="G504" s="198" t="s">
        <v>111</v>
      </c>
      <c r="H504" s="202">
        <v>4</v>
      </c>
      <c r="I504" s="200">
        <v>12.11</v>
      </c>
      <c r="J504" s="200">
        <v>48.44</v>
      </c>
    </row>
    <row r="505" spans="1:10" x14ac:dyDescent="0.2">
      <c r="A505" s="205"/>
      <c r="B505" s="205"/>
      <c r="C505" s="205"/>
      <c r="D505" s="205"/>
      <c r="E505" s="205"/>
      <c r="F505" s="206"/>
      <c r="G505" s="205"/>
      <c r="H505" s="206"/>
      <c r="I505" s="205"/>
      <c r="J505" s="206"/>
    </row>
    <row r="506" spans="1:10" ht="15" thickBot="1" x14ac:dyDescent="0.25">
      <c r="A506" s="205"/>
      <c r="B506" s="205"/>
      <c r="C506" s="205"/>
      <c r="D506" s="205"/>
      <c r="E506" s="205" t="s">
        <v>107</v>
      </c>
      <c r="F506" s="206">
        <v>137.66</v>
      </c>
      <c r="G506" s="205"/>
      <c r="H506" s="289" t="s">
        <v>108</v>
      </c>
      <c r="I506" s="289"/>
      <c r="J506" s="206">
        <v>718.51</v>
      </c>
    </row>
    <row r="507" spans="1:10" ht="0.95" customHeight="1" thickTop="1" x14ac:dyDescent="0.2">
      <c r="A507" s="190"/>
      <c r="B507" s="190"/>
      <c r="C507" s="190"/>
      <c r="D507" s="190"/>
      <c r="E507" s="190"/>
      <c r="F507" s="190"/>
      <c r="G507" s="190"/>
      <c r="H507" s="190"/>
      <c r="I507" s="190"/>
      <c r="J507" s="190"/>
    </row>
    <row r="508" spans="1:10" ht="18" customHeight="1" x14ac:dyDescent="0.2">
      <c r="A508" s="182"/>
      <c r="B508" s="184" t="s">
        <v>5</v>
      </c>
      <c r="C508" s="182" t="s">
        <v>6</v>
      </c>
      <c r="D508" s="182" t="s">
        <v>7</v>
      </c>
      <c r="E508" s="285" t="s">
        <v>98</v>
      </c>
      <c r="F508" s="285"/>
      <c r="G508" s="183" t="s">
        <v>8</v>
      </c>
      <c r="H508" s="184" t="s">
        <v>9</v>
      </c>
      <c r="I508" s="184" t="s">
        <v>99</v>
      </c>
      <c r="J508" s="184" t="s">
        <v>100</v>
      </c>
    </row>
    <row r="509" spans="1:10" ht="48" customHeight="1" x14ac:dyDescent="0.2">
      <c r="A509" s="185" t="s">
        <v>101</v>
      </c>
      <c r="B509" s="187" t="s">
        <v>584</v>
      </c>
      <c r="C509" s="185" t="s">
        <v>20</v>
      </c>
      <c r="D509" s="185" t="s">
        <v>585</v>
      </c>
      <c r="E509" s="286" t="s">
        <v>253</v>
      </c>
      <c r="F509" s="286"/>
      <c r="G509" s="186" t="s">
        <v>47</v>
      </c>
      <c r="H509" s="189">
        <v>1</v>
      </c>
      <c r="I509" s="188">
        <v>596.20000000000005</v>
      </c>
      <c r="J509" s="188">
        <v>596.20000000000005</v>
      </c>
    </row>
    <row r="510" spans="1:10" ht="24" customHeight="1" x14ac:dyDescent="0.2">
      <c r="A510" s="191" t="s">
        <v>103</v>
      </c>
      <c r="B510" s="193" t="s">
        <v>579</v>
      </c>
      <c r="C510" s="191" t="s">
        <v>20</v>
      </c>
      <c r="D510" s="191" t="s">
        <v>580</v>
      </c>
      <c r="E510" s="296" t="s">
        <v>581</v>
      </c>
      <c r="F510" s="296"/>
      <c r="G510" s="192" t="s">
        <v>136</v>
      </c>
      <c r="H510" s="196">
        <v>4</v>
      </c>
      <c r="I510" s="194">
        <v>3.7</v>
      </c>
      <c r="J510" s="194">
        <v>14.8</v>
      </c>
    </row>
    <row r="511" spans="1:10" ht="24" customHeight="1" x14ac:dyDescent="0.2">
      <c r="A511" s="197" t="s">
        <v>114</v>
      </c>
      <c r="B511" s="199" t="s">
        <v>590</v>
      </c>
      <c r="C511" s="197" t="s">
        <v>41</v>
      </c>
      <c r="D511" s="197" t="s">
        <v>591</v>
      </c>
      <c r="E511" s="287" t="s">
        <v>115</v>
      </c>
      <c r="F511" s="287"/>
      <c r="G511" s="198" t="s">
        <v>47</v>
      </c>
      <c r="H511" s="202">
        <v>1.216</v>
      </c>
      <c r="I511" s="200">
        <v>116.5</v>
      </c>
      <c r="J511" s="200">
        <v>141.66</v>
      </c>
    </row>
    <row r="512" spans="1:10" ht="24" customHeight="1" x14ac:dyDescent="0.2">
      <c r="A512" s="197" t="s">
        <v>114</v>
      </c>
      <c r="B512" s="199" t="s">
        <v>266</v>
      </c>
      <c r="C512" s="197" t="s">
        <v>41</v>
      </c>
      <c r="D512" s="197" t="s">
        <v>267</v>
      </c>
      <c r="E512" s="287" t="s">
        <v>115</v>
      </c>
      <c r="F512" s="287"/>
      <c r="G512" s="198" t="s">
        <v>120</v>
      </c>
      <c r="H512" s="202">
        <v>182</v>
      </c>
      <c r="I512" s="200">
        <v>1.28</v>
      </c>
      <c r="J512" s="200">
        <v>232.96</v>
      </c>
    </row>
    <row r="513" spans="1:10" ht="24" customHeight="1" x14ac:dyDescent="0.2">
      <c r="A513" s="197" t="s">
        <v>114</v>
      </c>
      <c r="B513" s="199" t="s">
        <v>268</v>
      </c>
      <c r="C513" s="197" t="s">
        <v>41</v>
      </c>
      <c r="D513" s="197" t="s">
        <v>269</v>
      </c>
      <c r="E513" s="287" t="s">
        <v>115</v>
      </c>
      <c r="F513" s="287"/>
      <c r="G513" s="198" t="s">
        <v>120</v>
      </c>
      <c r="H513" s="202">
        <v>182</v>
      </c>
      <c r="I513" s="200">
        <v>0.87</v>
      </c>
      <c r="J513" s="200">
        <v>158.34</v>
      </c>
    </row>
    <row r="514" spans="1:10" ht="24" customHeight="1" x14ac:dyDescent="0.2">
      <c r="A514" s="197" t="s">
        <v>114</v>
      </c>
      <c r="B514" s="199" t="s">
        <v>403</v>
      </c>
      <c r="C514" s="197" t="s">
        <v>41</v>
      </c>
      <c r="D514" s="197" t="s">
        <v>404</v>
      </c>
      <c r="E514" s="287" t="s">
        <v>163</v>
      </c>
      <c r="F514" s="287"/>
      <c r="G514" s="198" t="s">
        <v>111</v>
      </c>
      <c r="H514" s="202">
        <v>4</v>
      </c>
      <c r="I514" s="200">
        <v>12.11</v>
      </c>
      <c r="J514" s="200">
        <v>48.44</v>
      </c>
    </row>
    <row r="515" spans="1:10" x14ac:dyDescent="0.2">
      <c r="A515" s="205"/>
      <c r="B515" s="205"/>
      <c r="C515" s="205"/>
      <c r="D515" s="205"/>
      <c r="E515" s="205"/>
      <c r="F515" s="206"/>
      <c r="G515" s="205"/>
      <c r="H515" s="206"/>
      <c r="I515" s="205"/>
      <c r="J515" s="206"/>
    </row>
    <row r="516" spans="1:10" ht="15" thickBot="1" x14ac:dyDescent="0.25">
      <c r="A516" s="205"/>
      <c r="B516" s="205"/>
      <c r="C516" s="205"/>
      <c r="D516" s="205"/>
      <c r="E516" s="205" t="s">
        <v>107</v>
      </c>
      <c r="F516" s="206">
        <v>141.29</v>
      </c>
      <c r="G516" s="205"/>
      <c r="H516" s="289" t="s">
        <v>108</v>
      </c>
      <c r="I516" s="289"/>
      <c r="J516" s="206">
        <v>737.49</v>
      </c>
    </row>
    <row r="517" spans="1:10" ht="0.95" customHeight="1" thickTop="1" x14ac:dyDescent="0.2">
      <c r="A517" s="190"/>
      <c r="B517" s="190"/>
      <c r="C517" s="190"/>
      <c r="D517" s="190"/>
      <c r="E517" s="190"/>
      <c r="F517" s="190"/>
      <c r="G517" s="190"/>
      <c r="H517" s="190"/>
      <c r="I517" s="190"/>
      <c r="J517" s="190"/>
    </row>
    <row r="518" spans="1:10" ht="18" customHeight="1" x14ac:dyDescent="0.2">
      <c r="A518" s="182"/>
      <c r="B518" s="184" t="s">
        <v>5</v>
      </c>
      <c r="C518" s="182" t="s">
        <v>6</v>
      </c>
      <c r="D518" s="182" t="s">
        <v>7</v>
      </c>
      <c r="E518" s="285" t="s">
        <v>98</v>
      </c>
      <c r="F518" s="285"/>
      <c r="G518" s="183" t="s">
        <v>8</v>
      </c>
      <c r="H518" s="184" t="s">
        <v>9</v>
      </c>
      <c r="I518" s="184" t="s">
        <v>99</v>
      </c>
      <c r="J518" s="184" t="s">
        <v>100</v>
      </c>
    </row>
    <row r="519" spans="1:10" ht="48" customHeight="1" x14ac:dyDescent="0.2">
      <c r="A519" s="185" t="s">
        <v>101</v>
      </c>
      <c r="B519" s="187" t="s">
        <v>262</v>
      </c>
      <c r="C519" s="185" t="s">
        <v>41</v>
      </c>
      <c r="D519" s="185" t="s">
        <v>263</v>
      </c>
      <c r="E519" s="286" t="s">
        <v>157</v>
      </c>
      <c r="F519" s="286"/>
      <c r="G519" s="186" t="s">
        <v>219</v>
      </c>
      <c r="H519" s="189">
        <v>1</v>
      </c>
      <c r="I519" s="188">
        <v>0.38</v>
      </c>
      <c r="J519" s="188">
        <v>0.38</v>
      </c>
    </row>
    <row r="520" spans="1:10" ht="48" customHeight="1" x14ac:dyDescent="0.2">
      <c r="A520" s="191" t="s">
        <v>103</v>
      </c>
      <c r="B520" s="193" t="s">
        <v>302</v>
      </c>
      <c r="C520" s="191" t="s">
        <v>41</v>
      </c>
      <c r="D520" s="191" t="s">
        <v>303</v>
      </c>
      <c r="E520" s="296" t="s">
        <v>157</v>
      </c>
      <c r="F520" s="296"/>
      <c r="G520" s="192" t="s">
        <v>111</v>
      </c>
      <c r="H520" s="196">
        <v>1</v>
      </c>
      <c r="I520" s="194">
        <v>0.34</v>
      </c>
      <c r="J520" s="194">
        <v>0.34</v>
      </c>
    </row>
    <row r="521" spans="1:10" ht="36" customHeight="1" x14ac:dyDescent="0.2">
      <c r="A521" s="191" t="s">
        <v>103</v>
      </c>
      <c r="B521" s="193" t="s">
        <v>300</v>
      </c>
      <c r="C521" s="191" t="s">
        <v>41</v>
      </c>
      <c r="D521" s="191" t="s">
        <v>301</v>
      </c>
      <c r="E521" s="296" t="s">
        <v>157</v>
      </c>
      <c r="F521" s="296"/>
      <c r="G521" s="192" t="s">
        <v>111</v>
      </c>
      <c r="H521" s="196">
        <v>1</v>
      </c>
      <c r="I521" s="194">
        <v>0.04</v>
      </c>
      <c r="J521" s="194">
        <v>0.04</v>
      </c>
    </row>
    <row r="522" spans="1:10" x14ac:dyDescent="0.2">
      <c r="A522" s="205"/>
      <c r="B522" s="205"/>
      <c r="C522" s="205"/>
      <c r="D522" s="205"/>
      <c r="E522" s="205"/>
      <c r="F522" s="206"/>
      <c r="G522" s="205"/>
      <c r="H522" s="206"/>
      <c r="I522" s="205"/>
      <c r="J522" s="206"/>
    </row>
    <row r="523" spans="1:10" ht="15" thickBot="1" x14ac:dyDescent="0.25">
      <c r="A523" s="205"/>
      <c r="B523" s="205"/>
      <c r="C523" s="205"/>
      <c r="D523" s="205"/>
      <c r="E523" s="205" t="s">
        <v>107</v>
      </c>
      <c r="F523" s="206">
        <v>0.09</v>
      </c>
      <c r="G523" s="205"/>
      <c r="H523" s="289" t="s">
        <v>108</v>
      </c>
      <c r="I523" s="289"/>
      <c r="J523" s="206">
        <v>0.47</v>
      </c>
    </row>
    <row r="524" spans="1:10" ht="0.95" customHeight="1" thickTop="1" x14ac:dyDescent="0.2">
      <c r="A524" s="190"/>
      <c r="B524" s="190"/>
      <c r="C524" s="190"/>
      <c r="D524" s="190"/>
      <c r="E524" s="190"/>
      <c r="F524" s="190"/>
      <c r="G524" s="190"/>
      <c r="H524" s="190"/>
      <c r="I524" s="190"/>
      <c r="J524" s="190"/>
    </row>
    <row r="525" spans="1:10" ht="18" customHeight="1" x14ac:dyDescent="0.2">
      <c r="A525" s="182"/>
      <c r="B525" s="184" t="s">
        <v>5</v>
      </c>
      <c r="C525" s="182" t="s">
        <v>6</v>
      </c>
      <c r="D525" s="182" t="s">
        <v>7</v>
      </c>
      <c r="E525" s="285" t="s">
        <v>98</v>
      </c>
      <c r="F525" s="285"/>
      <c r="G525" s="183" t="s">
        <v>8</v>
      </c>
      <c r="H525" s="184" t="s">
        <v>9</v>
      </c>
      <c r="I525" s="184" t="s">
        <v>99</v>
      </c>
      <c r="J525" s="184" t="s">
        <v>100</v>
      </c>
    </row>
    <row r="526" spans="1:10" ht="48" customHeight="1" x14ac:dyDescent="0.2">
      <c r="A526" s="185" t="s">
        <v>101</v>
      </c>
      <c r="B526" s="187" t="s">
        <v>260</v>
      </c>
      <c r="C526" s="185" t="s">
        <v>41</v>
      </c>
      <c r="D526" s="185" t="s">
        <v>261</v>
      </c>
      <c r="E526" s="286" t="s">
        <v>157</v>
      </c>
      <c r="F526" s="286"/>
      <c r="G526" s="186" t="s">
        <v>158</v>
      </c>
      <c r="H526" s="189">
        <v>1</v>
      </c>
      <c r="I526" s="188">
        <v>2.11</v>
      </c>
      <c r="J526" s="188">
        <v>2.11</v>
      </c>
    </row>
    <row r="527" spans="1:10" ht="48" customHeight="1" x14ac:dyDescent="0.2">
      <c r="A527" s="191" t="s">
        <v>103</v>
      </c>
      <c r="B527" s="193" t="s">
        <v>302</v>
      </c>
      <c r="C527" s="191" t="s">
        <v>41</v>
      </c>
      <c r="D527" s="191" t="s">
        <v>303</v>
      </c>
      <c r="E527" s="296" t="s">
        <v>157</v>
      </c>
      <c r="F527" s="296"/>
      <c r="G527" s="192" t="s">
        <v>111</v>
      </c>
      <c r="H527" s="196">
        <v>1</v>
      </c>
      <c r="I527" s="194">
        <v>0.34</v>
      </c>
      <c r="J527" s="194">
        <v>0.34</v>
      </c>
    </row>
    <row r="528" spans="1:10" ht="36" customHeight="1" x14ac:dyDescent="0.2">
      <c r="A528" s="191" t="s">
        <v>103</v>
      </c>
      <c r="B528" s="193" t="s">
        <v>300</v>
      </c>
      <c r="C528" s="191" t="s">
        <v>41</v>
      </c>
      <c r="D528" s="191" t="s">
        <v>301</v>
      </c>
      <c r="E528" s="296" t="s">
        <v>157</v>
      </c>
      <c r="F528" s="296"/>
      <c r="G528" s="192" t="s">
        <v>111</v>
      </c>
      <c r="H528" s="196">
        <v>1</v>
      </c>
      <c r="I528" s="194">
        <v>0.04</v>
      </c>
      <c r="J528" s="194">
        <v>0.04</v>
      </c>
    </row>
    <row r="529" spans="1:10" ht="48" customHeight="1" x14ac:dyDescent="0.2">
      <c r="A529" s="191" t="s">
        <v>103</v>
      </c>
      <c r="B529" s="193" t="s">
        <v>304</v>
      </c>
      <c r="C529" s="191" t="s">
        <v>41</v>
      </c>
      <c r="D529" s="191" t="s">
        <v>305</v>
      </c>
      <c r="E529" s="296" t="s">
        <v>157</v>
      </c>
      <c r="F529" s="296"/>
      <c r="G529" s="192" t="s">
        <v>111</v>
      </c>
      <c r="H529" s="196">
        <v>1</v>
      </c>
      <c r="I529" s="194">
        <v>0.37</v>
      </c>
      <c r="J529" s="194">
        <v>0.37</v>
      </c>
    </row>
    <row r="530" spans="1:10" ht="48" customHeight="1" x14ac:dyDescent="0.2">
      <c r="A530" s="191" t="s">
        <v>103</v>
      </c>
      <c r="B530" s="193" t="s">
        <v>306</v>
      </c>
      <c r="C530" s="191" t="s">
        <v>41</v>
      </c>
      <c r="D530" s="191" t="s">
        <v>307</v>
      </c>
      <c r="E530" s="296" t="s">
        <v>157</v>
      </c>
      <c r="F530" s="296"/>
      <c r="G530" s="192" t="s">
        <v>111</v>
      </c>
      <c r="H530" s="196">
        <v>1</v>
      </c>
      <c r="I530" s="194">
        <v>1.36</v>
      </c>
      <c r="J530" s="194">
        <v>1.36</v>
      </c>
    </row>
    <row r="531" spans="1:10" x14ac:dyDescent="0.2">
      <c r="A531" s="205"/>
      <c r="B531" s="205"/>
      <c r="C531" s="205"/>
      <c r="D531" s="205"/>
      <c r="E531" s="205"/>
      <c r="F531" s="206"/>
      <c r="G531" s="205"/>
      <c r="H531" s="206"/>
      <c r="I531" s="205"/>
      <c r="J531" s="206"/>
    </row>
    <row r="532" spans="1:10" ht="15" thickBot="1" x14ac:dyDescent="0.25">
      <c r="A532" s="205"/>
      <c r="B532" s="205"/>
      <c r="C532" s="205"/>
      <c r="D532" s="205"/>
      <c r="E532" s="205" t="s">
        <v>107</v>
      </c>
      <c r="F532" s="206">
        <v>0.5</v>
      </c>
      <c r="G532" s="205"/>
      <c r="H532" s="289" t="s">
        <v>108</v>
      </c>
      <c r="I532" s="289"/>
      <c r="J532" s="206">
        <v>2.61</v>
      </c>
    </row>
    <row r="533" spans="1:10" ht="0.95" customHeight="1" thickTop="1" x14ac:dyDescent="0.2">
      <c r="A533" s="190"/>
      <c r="B533" s="190"/>
      <c r="C533" s="190"/>
      <c r="D533" s="190"/>
      <c r="E533" s="190"/>
      <c r="F533" s="190"/>
      <c r="G533" s="190"/>
      <c r="H533" s="190"/>
      <c r="I533" s="190"/>
      <c r="J533" s="190"/>
    </row>
    <row r="534" spans="1:10" ht="18" customHeight="1" x14ac:dyDescent="0.2">
      <c r="A534" s="182"/>
      <c r="B534" s="184" t="s">
        <v>5</v>
      </c>
      <c r="C534" s="182" t="s">
        <v>6</v>
      </c>
      <c r="D534" s="182" t="s">
        <v>7</v>
      </c>
      <c r="E534" s="285" t="s">
        <v>98</v>
      </c>
      <c r="F534" s="285"/>
      <c r="G534" s="183" t="s">
        <v>8</v>
      </c>
      <c r="H534" s="184" t="s">
        <v>9</v>
      </c>
      <c r="I534" s="184" t="s">
        <v>99</v>
      </c>
      <c r="J534" s="184" t="s">
        <v>100</v>
      </c>
    </row>
    <row r="535" spans="1:10" ht="48" customHeight="1" x14ac:dyDescent="0.2">
      <c r="A535" s="185" t="s">
        <v>101</v>
      </c>
      <c r="B535" s="187" t="s">
        <v>302</v>
      </c>
      <c r="C535" s="185" t="s">
        <v>41</v>
      </c>
      <c r="D535" s="185" t="s">
        <v>303</v>
      </c>
      <c r="E535" s="286" t="s">
        <v>157</v>
      </c>
      <c r="F535" s="286"/>
      <c r="G535" s="186" t="s">
        <v>111</v>
      </c>
      <c r="H535" s="189">
        <v>1</v>
      </c>
      <c r="I535" s="188">
        <v>0.34</v>
      </c>
      <c r="J535" s="188">
        <v>0.34</v>
      </c>
    </row>
    <row r="536" spans="1:10" ht="36" customHeight="1" x14ac:dyDescent="0.2">
      <c r="A536" s="197" t="s">
        <v>114</v>
      </c>
      <c r="B536" s="199" t="s">
        <v>308</v>
      </c>
      <c r="C536" s="197" t="s">
        <v>41</v>
      </c>
      <c r="D536" s="197" t="s">
        <v>309</v>
      </c>
      <c r="E536" s="287" t="s">
        <v>135</v>
      </c>
      <c r="F536" s="287"/>
      <c r="G536" s="198" t="s">
        <v>75</v>
      </c>
      <c r="H536" s="202">
        <v>6.3999999999999997E-5</v>
      </c>
      <c r="I536" s="200">
        <v>5316.03</v>
      </c>
      <c r="J536" s="200">
        <v>0.34</v>
      </c>
    </row>
    <row r="537" spans="1:10" x14ac:dyDescent="0.2">
      <c r="A537" s="205"/>
      <c r="B537" s="205"/>
      <c r="C537" s="205"/>
      <c r="D537" s="205"/>
      <c r="E537" s="205"/>
      <c r="F537" s="206"/>
      <c r="G537" s="205"/>
      <c r="H537" s="206"/>
      <c r="I537" s="205"/>
      <c r="J537" s="206"/>
    </row>
    <row r="538" spans="1:10" ht="15" thickBot="1" x14ac:dyDescent="0.25">
      <c r="A538" s="205"/>
      <c r="B538" s="205"/>
      <c r="C538" s="205"/>
      <c r="D538" s="205"/>
      <c r="E538" s="205" t="s">
        <v>107</v>
      </c>
      <c r="F538" s="206">
        <v>0.08</v>
      </c>
      <c r="G538" s="205"/>
      <c r="H538" s="289" t="s">
        <v>108</v>
      </c>
      <c r="I538" s="289"/>
      <c r="J538" s="206">
        <v>0.42</v>
      </c>
    </row>
    <row r="539" spans="1:10" ht="0.95" customHeight="1" thickTop="1" x14ac:dyDescent="0.2">
      <c r="A539" s="190"/>
      <c r="B539" s="190"/>
      <c r="C539" s="190"/>
      <c r="D539" s="190"/>
      <c r="E539" s="190"/>
      <c r="F539" s="190"/>
      <c r="G539" s="190"/>
      <c r="H539" s="190"/>
      <c r="I539" s="190"/>
      <c r="J539" s="190"/>
    </row>
    <row r="540" spans="1:10" ht="18" customHeight="1" x14ac:dyDescent="0.2">
      <c r="A540" s="182"/>
      <c r="B540" s="184" t="s">
        <v>5</v>
      </c>
      <c r="C540" s="182" t="s">
        <v>6</v>
      </c>
      <c r="D540" s="182" t="s">
        <v>7</v>
      </c>
      <c r="E540" s="285" t="s">
        <v>98</v>
      </c>
      <c r="F540" s="285"/>
      <c r="G540" s="183" t="s">
        <v>8</v>
      </c>
      <c r="H540" s="184" t="s">
        <v>9</v>
      </c>
      <c r="I540" s="184" t="s">
        <v>99</v>
      </c>
      <c r="J540" s="184" t="s">
        <v>100</v>
      </c>
    </row>
    <row r="541" spans="1:10" ht="36" customHeight="1" x14ac:dyDescent="0.2">
      <c r="A541" s="185" t="s">
        <v>101</v>
      </c>
      <c r="B541" s="187" t="s">
        <v>300</v>
      </c>
      <c r="C541" s="185" t="s">
        <v>41</v>
      </c>
      <c r="D541" s="185" t="s">
        <v>301</v>
      </c>
      <c r="E541" s="286" t="s">
        <v>157</v>
      </c>
      <c r="F541" s="286"/>
      <c r="G541" s="186" t="s">
        <v>111</v>
      </c>
      <c r="H541" s="189">
        <v>1</v>
      </c>
      <c r="I541" s="188">
        <v>0.04</v>
      </c>
      <c r="J541" s="188">
        <v>0.04</v>
      </c>
    </row>
    <row r="542" spans="1:10" ht="36" customHeight="1" x14ac:dyDescent="0.2">
      <c r="A542" s="197" t="s">
        <v>114</v>
      </c>
      <c r="B542" s="199" t="s">
        <v>308</v>
      </c>
      <c r="C542" s="197" t="s">
        <v>41</v>
      </c>
      <c r="D542" s="197" t="s">
        <v>309</v>
      </c>
      <c r="E542" s="287" t="s">
        <v>135</v>
      </c>
      <c r="F542" s="287"/>
      <c r="G542" s="198" t="s">
        <v>75</v>
      </c>
      <c r="H542" s="202">
        <v>7.6000000000000001E-6</v>
      </c>
      <c r="I542" s="200">
        <v>5316.03</v>
      </c>
      <c r="J542" s="200">
        <v>0.04</v>
      </c>
    </row>
    <row r="543" spans="1:10" x14ac:dyDescent="0.2">
      <c r="A543" s="205"/>
      <c r="B543" s="205"/>
      <c r="C543" s="205"/>
      <c r="D543" s="205"/>
      <c r="E543" s="205"/>
      <c r="F543" s="206"/>
      <c r="G543" s="205"/>
      <c r="H543" s="206"/>
      <c r="I543" s="205"/>
      <c r="J543" s="206"/>
    </row>
    <row r="544" spans="1:10" ht="15" thickBot="1" x14ac:dyDescent="0.25">
      <c r="A544" s="205"/>
      <c r="B544" s="205"/>
      <c r="C544" s="205"/>
      <c r="D544" s="205"/>
      <c r="E544" s="205" t="s">
        <v>107</v>
      </c>
      <c r="F544" s="206">
        <v>0</v>
      </c>
      <c r="G544" s="205"/>
      <c r="H544" s="289" t="s">
        <v>108</v>
      </c>
      <c r="I544" s="289"/>
      <c r="J544" s="206">
        <v>0.04</v>
      </c>
    </row>
    <row r="545" spans="1:10" ht="0.95" customHeight="1" thickTop="1" x14ac:dyDescent="0.2">
      <c r="A545" s="190"/>
      <c r="B545" s="190"/>
      <c r="C545" s="190"/>
      <c r="D545" s="190"/>
      <c r="E545" s="190"/>
      <c r="F545" s="190"/>
      <c r="G545" s="190"/>
      <c r="H545" s="190"/>
      <c r="I545" s="190"/>
      <c r="J545" s="190"/>
    </row>
    <row r="546" spans="1:10" ht="18" customHeight="1" x14ac:dyDescent="0.2">
      <c r="A546" s="182"/>
      <c r="B546" s="184" t="s">
        <v>5</v>
      </c>
      <c r="C546" s="182" t="s">
        <v>6</v>
      </c>
      <c r="D546" s="182" t="s">
        <v>7</v>
      </c>
      <c r="E546" s="285" t="s">
        <v>98</v>
      </c>
      <c r="F546" s="285"/>
      <c r="G546" s="183" t="s">
        <v>8</v>
      </c>
      <c r="H546" s="184" t="s">
        <v>9</v>
      </c>
      <c r="I546" s="184" t="s">
        <v>99</v>
      </c>
      <c r="J546" s="184" t="s">
        <v>100</v>
      </c>
    </row>
    <row r="547" spans="1:10" ht="48" customHeight="1" x14ac:dyDescent="0.2">
      <c r="A547" s="185" t="s">
        <v>101</v>
      </c>
      <c r="B547" s="187" t="s">
        <v>304</v>
      </c>
      <c r="C547" s="185" t="s">
        <v>41</v>
      </c>
      <c r="D547" s="185" t="s">
        <v>305</v>
      </c>
      <c r="E547" s="286" t="s">
        <v>157</v>
      </c>
      <c r="F547" s="286"/>
      <c r="G547" s="186" t="s">
        <v>111</v>
      </c>
      <c r="H547" s="189">
        <v>1</v>
      </c>
      <c r="I547" s="188">
        <v>0.37</v>
      </c>
      <c r="J547" s="188">
        <v>0.37</v>
      </c>
    </row>
    <row r="548" spans="1:10" ht="36" customHeight="1" x14ac:dyDescent="0.2">
      <c r="A548" s="197" t="s">
        <v>114</v>
      </c>
      <c r="B548" s="199" t="s">
        <v>308</v>
      </c>
      <c r="C548" s="197" t="s">
        <v>41</v>
      </c>
      <c r="D548" s="197" t="s">
        <v>309</v>
      </c>
      <c r="E548" s="287" t="s">
        <v>135</v>
      </c>
      <c r="F548" s="287"/>
      <c r="G548" s="198" t="s">
        <v>75</v>
      </c>
      <c r="H548" s="202">
        <v>6.9999999999999994E-5</v>
      </c>
      <c r="I548" s="200">
        <v>5316.03</v>
      </c>
      <c r="J548" s="200">
        <v>0.37</v>
      </c>
    </row>
    <row r="549" spans="1:10" x14ac:dyDescent="0.2">
      <c r="A549" s="205"/>
      <c r="B549" s="205"/>
      <c r="C549" s="205"/>
      <c r="D549" s="205"/>
      <c r="E549" s="205"/>
      <c r="F549" s="206"/>
      <c r="G549" s="205"/>
      <c r="H549" s="206"/>
      <c r="I549" s="205"/>
      <c r="J549" s="206"/>
    </row>
    <row r="550" spans="1:10" ht="15" thickBot="1" x14ac:dyDescent="0.25">
      <c r="A550" s="205"/>
      <c r="B550" s="205"/>
      <c r="C550" s="205"/>
      <c r="D550" s="205"/>
      <c r="E550" s="205" t="s">
        <v>107</v>
      </c>
      <c r="F550" s="206">
        <v>0.08</v>
      </c>
      <c r="G550" s="205"/>
      <c r="H550" s="289" t="s">
        <v>108</v>
      </c>
      <c r="I550" s="289"/>
      <c r="J550" s="206">
        <v>0.45</v>
      </c>
    </row>
    <row r="551" spans="1:10" ht="0.95" customHeight="1" thickTop="1" x14ac:dyDescent="0.2">
      <c r="A551" s="190"/>
      <c r="B551" s="190"/>
      <c r="C551" s="190"/>
      <c r="D551" s="190"/>
      <c r="E551" s="190"/>
      <c r="F551" s="190"/>
      <c r="G551" s="190"/>
      <c r="H551" s="190"/>
      <c r="I551" s="190"/>
      <c r="J551" s="190"/>
    </row>
    <row r="552" spans="1:10" ht="18" customHeight="1" x14ac:dyDescent="0.2">
      <c r="A552" s="182"/>
      <c r="B552" s="184" t="s">
        <v>5</v>
      </c>
      <c r="C552" s="182" t="s">
        <v>6</v>
      </c>
      <c r="D552" s="182" t="s">
        <v>7</v>
      </c>
      <c r="E552" s="285" t="s">
        <v>98</v>
      </c>
      <c r="F552" s="285"/>
      <c r="G552" s="183" t="s">
        <v>8</v>
      </c>
      <c r="H552" s="184" t="s">
        <v>9</v>
      </c>
      <c r="I552" s="184" t="s">
        <v>99</v>
      </c>
      <c r="J552" s="184" t="s">
        <v>100</v>
      </c>
    </row>
    <row r="553" spans="1:10" ht="48" customHeight="1" x14ac:dyDescent="0.2">
      <c r="A553" s="185" t="s">
        <v>101</v>
      </c>
      <c r="B553" s="187" t="s">
        <v>306</v>
      </c>
      <c r="C553" s="185" t="s">
        <v>41</v>
      </c>
      <c r="D553" s="185" t="s">
        <v>307</v>
      </c>
      <c r="E553" s="286" t="s">
        <v>157</v>
      </c>
      <c r="F553" s="286"/>
      <c r="G553" s="186" t="s">
        <v>111</v>
      </c>
      <c r="H553" s="189">
        <v>1</v>
      </c>
      <c r="I553" s="188">
        <v>1.36</v>
      </c>
      <c r="J553" s="188">
        <v>1.36</v>
      </c>
    </row>
    <row r="554" spans="1:10" ht="24" customHeight="1" x14ac:dyDescent="0.2">
      <c r="A554" s="197" t="s">
        <v>114</v>
      </c>
      <c r="B554" s="199" t="s">
        <v>310</v>
      </c>
      <c r="C554" s="197" t="s">
        <v>41</v>
      </c>
      <c r="D554" s="197" t="s">
        <v>311</v>
      </c>
      <c r="E554" s="287" t="s">
        <v>115</v>
      </c>
      <c r="F554" s="287"/>
      <c r="G554" s="198" t="s">
        <v>312</v>
      </c>
      <c r="H554" s="202">
        <v>1.25</v>
      </c>
      <c r="I554" s="200">
        <v>1.0900000000000001</v>
      </c>
      <c r="J554" s="200">
        <v>1.36</v>
      </c>
    </row>
    <row r="555" spans="1:10" x14ac:dyDescent="0.2">
      <c r="A555" s="205"/>
      <c r="B555" s="205"/>
      <c r="C555" s="205"/>
      <c r="D555" s="205"/>
      <c r="E555" s="205"/>
      <c r="F555" s="206"/>
      <c r="G555" s="205"/>
      <c r="H555" s="206"/>
      <c r="I555" s="205"/>
      <c r="J555" s="206"/>
    </row>
    <row r="556" spans="1:10" ht="15" thickBot="1" x14ac:dyDescent="0.25">
      <c r="A556" s="205"/>
      <c r="B556" s="205"/>
      <c r="C556" s="205"/>
      <c r="D556" s="205"/>
      <c r="E556" s="205" t="s">
        <v>107</v>
      </c>
      <c r="F556" s="206">
        <v>0.32</v>
      </c>
      <c r="G556" s="205"/>
      <c r="H556" s="289" t="s">
        <v>108</v>
      </c>
      <c r="I556" s="289"/>
      <c r="J556" s="206">
        <v>1.68</v>
      </c>
    </row>
    <row r="557" spans="1:10" ht="0.95" customHeight="1" thickTop="1" x14ac:dyDescent="0.2">
      <c r="A557" s="190"/>
      <c r="B557" s="190"/>
      <c r="C557" s="190"/>
      <c r="D557" s="190"/>
      <c r="E557" s="190"/>
      <c r="F557" s="190"/>
      <c r="G557" s="190"/>
      <c r="H557" s="190"/>
      <c r="I557" s="190"/>
      <c r="J557" s="190"/>
    </row>
    <row r="558" spans="1:10" ht="18" customHeight="1" x14ac:dyDescent="0.2">
      <c r="A558" s="182"/>
      <c r="B558" s="184" t="s">
        <v>5</v>
      </c>
      <c r="C558" s="182" t="s">
        <v>6</v>
      </c>
      <c r="D558" s="182" t="s">
        <v>7</v>
      </c>
      <c r="E558" s="285" t="s">
        <v>98</v>
      </c>
      <c r="F558" s="285"/>
      <c r="G558" s="183" t="s">
        <v>8</v>
      </c>
      <c r="H558" s="184" t="s">
        <v>9</v>
      </c>
      <c r="I558" s="184" t="s">
        <v>99</v>
      </c>
      <c r="J558" s="184" t="s">
        <v>100</v>
      </c>
    </row>
    <row r="559" spans="1:10" ht="24" customHeight="1" x14ac:dyDescent="0.2">
      <c r="A559" s="185" t="s">
        <v>101</v>
      </c>
      <c r="B559" s="187" t="s">
        <v>224</v>
      </c>
      <c r="C559" s="185" t="s">
        <v>41</v>
      </c>
      <c r="D559" s="185" t="s">
        <v>225</v>
      </c>
      <c r="E559" s="286" t="s">
        <v>102</v>
      </c>
      <c r="F559" s="286"/>
      <c r="G559" s="186" t="s">
        <v>111</v>
      </c>
      <c r="H559" s="189">
        <v>1</v>
      </c>
      <c r="I559" s="188">
        <v>28.48</v>
      </c>
      <c r="J559" s="188">
        <v>28.48</v>
      </c>
    </row>
    <row r="560" spans="1:10" ht="24" customHeight="1" x14ac:dyDescent="0.2">
      <c r="A560" s="191" t="s">
        <v>103</v>
      </c>
      <c r="B560" s="193" t="s">
        <v>313</v>
      </c>
      <c r="C560" s="191" t="s">
        <v>41</v>
      </c>
      <c r="D560" s="191" t="s">
        <v>314</v>
      </c>
      <c r="E560" s="296" t="s">
        <v>102</v>
      </c>
      <c r="F560" s="296"/>
      <c r="G560" s="192" t="s">
        <v>111</v>
      </c>
      <c r="H560" s="196">
        <v>1</v>
      </c>
      <c r="I560" s="194">
        <v>0.19</v>
      </c>
      <c r="J560" s="194">
        <v>0.19</v>
      </c>
    </row>
    <row r="561" spans="1:10" ht="24" customHeight="1" x14ac:dyDescent="0.2">
      <c r="A561" s="197" t="s">
        <v>114</v>
      </c>
      <c r="B561" s="199" t="s">
        <v>315</v>
      </c>
      <c r="C561" s="197" t="s">
        <v>41</v>
      </c>
      <c r="D561" s="197" t="s">
        <v>316</v>
      </c>
      <c r="E561" s="287" t="s">
        <v>278</v>
      </c>
      <c r="F561" s="287"/>
      <c r="G561" s="198" t="s">
        <v>111</v>
      </c>
      <c r="H561" s="202">
        <v>1</v>
      </c>
      <c r="I561" s="200">
        <v>3.84</v>
      </c>
      <c r="J561" s="200">
        <v>3.84</v>
      </c>
    </row>
    <row r="562" spans="1:10" ht="24" customHeight="1" x14ac:dyDescent="0.2">
      <c r="A562" s="197" t="s">
        <v>114</v>
      </c>
      <c r="B562" s="199" t="s">
        <v>317</v>
      </c>
      <c r="C562" s="197" t="s">
        <v>41</v>
      </c>
      <c r="D562" s="197" t="s">
        <v>318</v>
      </c>
      <c r="E562" s="287" t="s">
        <v>163</v>
      </c>
      <c r="F562" s="287"/>
      <c r="G562" s="198" t="s">
        <v>111</v>
      </c>
      <c r="H562" s="202">
        <v>1</v>
      </c>
      <c r="I562" s="200">
        <v>20.56</v>
      </c>
      <c r="J562" s="200">
        <v>20.56</v>
      </c>
    </row>
    <row r="563" spans="1:10" ht="24" customHeight="1" x14ac:dyDescent="0.2">
      <c r="A563" s="197" t="s">
        <v>114</v>
      </c>
      <c r="B563" s="199" t="s">
        <v>319</v>
      </c>
      <c r="C563" s="197" t="s">
        <v>41</v>
      </c>
      <c r="D563" s="197" t="s">
        <v>320</v>
      </c>
      <c r="E563" s="287" t="s">
        <v>135</v>
      </c>
      <c r="F563" s="287"/>
      <c r="G563" s="198" t="s">
        <v>111</v>
      </c>
      <c r="H563" s="202">
        <v>1</v>
      </c>
      <c r="I563" s="200">
        <v>1.0900000000000001</v>
      </c>
      <c r="J563" s="200">
        <v>1.0900000000000001</v>
      </c>
    </row>
    <row r="564" spans="1:10" ht="24" customHeight="1" x14ac:dyDescent="0.2">
      <c r="A564" s="197" t="s">
        <v>114</v>
      </c>
      <c r="B564" s="199" t="s">
        <v>276</v>
      </c>
      <c r="C564" s="197" t="s">
        <v>41</v>
      </c>
      <c r="D564" s="197" t="s">
        <v>277</v>
      </c>
      <c r="E564" s="287" t="s">
        <v>278</v>
      </c>
      <c r="F564" s="287"/>
      <c r="G564" s="198" t="s">
        <v>111</v>
      </c>
      <c r="H564" s="202">
        <v>1</v>
      </c>
      <c r="I564" s="200">
        <v>0.81</v>
      </c>
      <c r="J564" s="200">
        <v>0.81</v>
      </c>
    </row>
    <row r="565" spans="1:10" ht="24" customHeight="1" x14ac:dyDescent="0.2">
      <c r="A565" s="197" t="s">
        <v>114</v>
      </c>
      <c r="B565" s="199" t="s">
        <v>321</v>
      </c>
      <c r="C565" s="197" t="s">
        <v>41</v>
      </c>
      <c r="D565" s="197" t="s">
        <v>322</v>
      </c>
      <c r="E565" s="287" t="s">
        <v>135</v>
      </c>
      <c r="F565" s="287"/>
      <c r="G565" s="198" t="s">
        <v>111</v>
      </c>
      <c r="H565" s="202">
        <v>1</v>
      </c>
      <c r="I565" s="200">
        <v>0.74</v>
      </c>
      <c r="J565" s="200">
        <v>0.74</v>
      </c>
    </row>
    <row r="566" spans="1:10" ht="24" customHeight="1" x14ac:dyDescent="0.2">
      <c r="A566" s="197" t="s">
        <v>114</v>
      </c>
      <c r="B566" s="199" t="s">
        <v>281</v>
      </c>
      <c r="C566" s="197" t="s">
        <v>41</v>
      </c>
      <c r="D566" s="197" t="s">
        <v>282</v>
      </c>
      <c r="E566" s="287" t="s">
        <v>283</v>
      </c>
      <c r="F566" s="287"/>
      <c r="G566" s="198" t="s">
        <v>111</v>
      </c>
      <c r="H566" s="202">
        <v>1</v>
      </c>
      <c r="I566" s="200">
        <v>0.06</v>
      </c>
      <c r="J566" s="200">
        <v>0.06</v>
      </c>
    </row>
    <row r="567" spans="1:10" ht="24" customHeight="1" x14ac:dyDescent="0.2">
      <c r="A567" s="197" t="s">
        <v>114</v>
      </c>
      <c r="B567" s="199" t="s">
        <v>323</v>
      </c>
      <c r="C567" s="197" t="s">
        <v>41</v>
      </c>
      <c r="D567" s="197" t="s">
        <v>324</v>
      </c>
      <c r="E567" s="287" t="s">
        <v>325</v>
      </c>
      <c r="F567" s="287"/>
      <c r="G567" s="198" t="s">
        <v>111</v>
      </c>
      <c r="H567" s="202">
        <v>1</v>
      </c>
      <c r="I567" s="200">
        <v>1.19</v>
      </c>
      <c r="J567" s="200">
        <v>1.19</v>
      </c>
    </row>
    <row r="568" spans="1:10" x14ac:dyDescent="0.2">
      <c r="A568" s="205"/>
      <c r="B568" s="205"/>
      <c r="C568" s="205"/>
      <c r="D568" s="205"/>
      <c r="E568" s="205"/>
      <c r="F568" s="206"/>
      <c r="G568" s="205"/>
      <c r="H568" s="206"/>
      <c r="I568" s="205"/>
      <c r="J568" s="206"/>
    </row>
    <row r="569" spans="1:10" ht="15" thickBot="1" x14ac:dyDescent="0.25">
      <c r="A569" s="205"/>
      <c r="B569" s="205"/>
      <c r="C569" s="205"/>
      <c r="D569" s="205"/>
      <c r="E569" s="205" t="s">
        <v>107</v>
      </c>
      <c r="F569" s="206">
        <v>6.74</v>
      </c>
      <c r="G569" s="205"/>
      <c r="H569" s="289" t="s">
        <v>108</v>
      </c>
      <c r="I569" s="289"/>
      <c r="J569" s="206">
        <v>35.22</v>
      </c>
    </row>
    <row r="570" spans="1:10" ht="0.95" customHeight="1" thickTop="1" x14ac:dyDescent="0.2">
      <c r="A570" s="190"/>
      <c r="B570" s="190"/>
      <c r="C570" s="190"/>
      <c r="D570" s="190"/>
      <c r="E570" s="190"/>
      <c r="F570" s="190"/>
      <c r="G570" s="190"/>
      <c r="H570" s="190"/>
      <c r="I570" s="190"/>
      <c r="J570" s="190"/>
    </row>
    <row r="571" spans="1:10" ht="18" customHeight="1" x14ac:dyDescent="0.2">
      <c r="A571" s="182"/>
      <c r="B571" s="184" t="s">
        <v>5</v>
      </c>
      <c r="C571" s="182" t="s">
        <v>6</v>
      </c>
      <c r="D571" s="182" t="s">
        <v>7</v>
      </c>
      <c r="E571" s="285" t="s">
        <v>98</v>
      </c>
      <c r="F571" s="285"/>
      <c r="G571" s="183" t="s">
        <v>8</v>
      </c>
      <c r="H571" s="184" t="s">
        <v>9</v>
      </c>
      <c r="I571" s="184" t="s">
        <v>99</v>
      </c>
      <c r="J571" s="184" t="s">
        <v>100</v>
      </c>
    </row>
    <row r="572" spans="1:10" ht="36" customHeight="1" x14ac:dyDescent="0.2">
      <c r="A572" s="185" t="s">
        <v>101</v>
      </c>
      <c r="B572" s="187" t="s">
        <v>155</v>
      </c>
      <c r="C572" s="185" t="s">
        <v>41</v>
      </c>
      <c r="D572" s="185" t="s">
        <v>156</v>
      </c>
      <c r="E572" s="286" t="s">
        <v>157</v>
      </c>
      <c r="F572" s="286"/>
      <c r="G572" s="186" t="s">
        <v>158</v>
      </c>
      <c r="H572" s="189">
        <v>1</v>
      </c>
      <c r="I572" s="188">
        <v>80.34</v>
      </c>
      <c r="J572" s="188">
        <v>80.34</v>
      </c>
    </row>
    <row r="573" spans="1:10" ht="36" customHeight="1" x14ac:dyDescent="0.2">
      <c r="A573" s="191" t="s">
        <v>103</v>
      </c>
      <c r="B573" s="193" t="s">
        <v>334</v>
      </c>
      <c r="C573" s="191" t="s">
        <v>41</v>
      </c>
      <c r="D573" s="191" t="s">
        <v>335</v>
      </c>
      <c r="E573" s="296" t="s">
        <v>157</v>
      </c>
      <c r="F573" s="296"/>
      <c r="G573" s="192" t="s">
        <v>111</v>
      </c>
      <c r="H573" s="196">
        <v>1</v>
      </c>
      <c r="I573" s="194">
        <v>4.45</v>
      </c>
      <c r="J573" s="194">
        <v>4.45</v>
      </c>
    </row>
    <row r="574" spans="1:10" ht="36" customHeight="1" x14ac:dyDescent="0.2">
      <c r="A574" s="191" t="s">
        <v>103</v>
      </c>
      <c r="B574" s="193" t="s">
        <v>332</v>
      </c>
      <c r="C574" s="191" t="s">
        <v>41</v>
      </c>
      <c r="D574" s="191" t="s">
        <v>333</v>
      </c>
      <c r="E574" s="296" t="s">
        <v>157</v>
      </c>
      <c r="F574" s="296"/>
      <c r="G574" s="192" t="s">
        <v>111</v>
      </c>
      <c r="H574" s="196">
        <v>1</v>
      </c>
      <c r="I574" s="194">
        <v>0.7</v>
      </c>
      <c r="J574" s="194">
        <v>0.7</v>
      </c>
    </row>
    <row r="575" spans="1:10" ht="36" customHeight="1" x14ac:dyDescent="0.2">
      <c r="A575" s="191" t="s">
        <v>103</v>
      </c>
      <c r="B575" s="193" t="s">
        <v>326</v>
      </c>
      <c r="C575" s="191" t="s">
        <v>41</v>
      </c>
      <c r="D575" s="191" t="s">
        <v>327</v>
      </c>
      <c r="E575" s="296" t="s">
        <v>157</v>
      </c>
      <c r="F575" s="296"/>
      <c r="G575" s="192" t="s">
        <v>111</v>
      </c>
      <c r="H575" s="196">
        <v>1</v>
      </c>
      <c r="I575" s="194">
        <v>0.55000000000000004</v>
      </c>
      <c r="J575" s="194">
        <v>0.55000000000000004</v>
      </c>
    </row>
    <row r="576" spans="1:10" ht="36" customHeight="1" x14ac:dyDescent="0.2">
      <c r="A576" s="191" t="s">
        <v>103</v>
      </c>
      <c r="B576" s="193" t="s">
        <v>330</v>
      </c>
      <c r="C576" s="191" t="s">
        <v>41</v>
      </c>
      <c r="D576" s="191" t="s">
        <v>331</v>
      </c>
      <c r="E576" s="296" t="s">
        <v>157</v>
      </c>
      <c r="F576" s="296"/>
      <c r="G576" s="192" t="s">
        <v>111</v>
      </c>
      <c r="H576" s="196">
        <v>1</v>
      </c>
      <c r="I576" s="194">
        <v>5.56</v>
      </c>
      <c r="J576" s="194">
        <v>5.56</v>
      </c>
    </row>
    <row r="577" spans="1:10" ht="36" customHeight="1" x14ac:dyDescent="0.2">
      <c r="A577" s="191" t="s">
        <v>103</v>
      </c>
      <c r="B577" s="193" t="s">
        <v>328</v>
      </c>
      <c r="C577" s="191" t="s">
        <v>41</v>
      </c>
      <c r="D577" s="191" t="s">
        <v>329</v>
      </c>
      <c r="E577" s="296" t="s">
        <v>157</v>
      </c>
      <c r="F577" s="296"/>
      <c r="G577" s="192" t="s">
        <v>111</v>
      </c>
      <c r="H577" s="196">
        <v>1</v>
      </c>
      <c r="I577" s="194">
        <v>37.590000000000003</v>
      </c>
      <c r="J577" s="194">
        <v>37.590000000000003</v>
      </c>
    </row>
    <row r="578" spans="1:10" ht="24" customHeight="1" x14ac:dyDescent="0.2">
      <c r="A578" s="191" t="s">
        <v>103</v>
      </c>
      <c r="B578" s="193" t="s">
        <v>336</v>
      </c>
      <c r="C578" s="191" t="s">
        <v>41</v>
      </c>
      <c r="D578" s="191" t="s">
        <v>337</v>
      </c>
      <c r="E578" s="296" t="s">
        <v>102</v>
      </c>
      <c r="F578" s="296"/>
      <c r="G578" s="192" t="s">
        <v>111</v>
      </c>
      <c r="H578" s="196">
        <v>1</v>
      </c>
      <c r="I578" s="194">
        <v>31.49</v>
      </c>
      <c r="J578" s="194">
        <v>31.49</v>
      </c>
    </row>
    <row r="579" spans="1:10" x14ac:dyDescent="0.2">
      <c r="A579" s="205"/>
      <c r="B579" s="205"/>
      <c r="C579" s="205"/>
      <c r="D579" s="205"/>
      <c r="E579" s="205"/>
      <c r="F579" s="206"/>
      <c r="G579" s="205"/>
      <c r="H579" s="206"/>
      <c r="I579" s="205"/>
      <c r="J579" s="206"/>
    </row>
    <row r="580" spans="1:10" ht="15" thickBot="1" x14ac:dyDescent="0.25">
      <c r="A580" s="205"/>
      <c r="B580" s="205"/>
      <c r="C580" s="205"/>
      <c r="D580" s="205"/>
      <c r="E580" s="205" t="s">
        <v>107</v>
      </c>
      <c r="F580" s="206">
        <v>19.04</v>
      </c>
      <c r="G580" s="205"/>
      <c r="H580" s="289" t="s">
        <v>108</v>
      </c>
      <c r="I580" s="289"/>
      <c r="J580" s="206">
        <v>99.38</v>
      </c>
    </row>
    <row r="581" spans="1:10" ht="0.95" customHeight="1" thickTop="1" x14ac:dyDescent="0.2">
      <c r="A581" s="190"/>
      <c r="B581" s="190"/>
      <c r="C581" s="190"/>
      <c r="D581" s="190"/>
      <c r="E581" s="190"/>
      <c r="F581" s="190"/>
      <c r="G581" s="190"/>
      <c r="H581" s="190"/>
      <c r="I581" s="190"/>
      <c r="J581" s="190"/>
    </row>
    <row r="582" spans="1:10" ht="18" customHeight="1" x14ac:dyDescent="0.2">
      <c r="A582" s="182"/>
      <c r="B582" s="184" t="s">
        <v>5</v>
      </c>
      <c r="C582" s="182" t="s">
        <v>6</v>
      </c>
      <c r="D582" s="182" t="s">
        <v>7</v>
      </c>
      <c r="E582" s="285" t="s">
        <v>98</v>
      </c>
      <c r="F582" s="285"/>
      <c r="G582" s="183" t="s">
        <v>8</v>
      </c>
      <c r="H582" s="184" t="s">
        <v>9</v>
      </c>
      <c r="I582" s="184" t="s">
        <v>99</v>
      </c>
      <c r="J582" s="184" t="s">
        <v>100</v>
      </c>
    </row>
    <row r="583" spans="1:10" ht="36" customHeight="1" x14ac:dyDescent="0.2">
      <c r="A583" s="185" t="s">
        <v>101</v>
      </c>
      <c r="B583" s="187" t="s">
        <v>334</v>
      </c>
      <c r="C583" s="185" t="s">
        <v>41</v>
      </c>
      <c r="D583" s="185" t="s">
        <v>335</v>
      </c>
      <c r="E583" s="286" t="s">
        <v>157</v>
      </c>
      <c r="F583" s="286"/>
      <c r="G583" s="186" t="s">
        <v>111</v>
      </c>
      <c r="H583" s="189">
        <v>1</v>
      </c>
      <c r="I583" s="188">
        <v>4.45</v>
      </c>
      <c r="J583" s="188">
        <v>4.45</v>
      </c>
    </row>
    <row r="584" spans="1:10" ht="24" customHeight="1" x14ac:dyDescent="0.2">
      <c r="A584" s="197" t="s">
        <v>114</v>
      </c>
      <c r="B584" s="199" t="s">
        <v>338</v>
      </c>
      <c r="C584" s="197" t="s">
        <v>41</v>
      </c>
      <c r="D584" s="197" t="s">
        <v>339</v>
      </c>
      <c r="E584" s="287" t="s">
        <v>135</v>
      </c>
      <c r="F584" s="287"/>
      <c r="G584" s="198" t="s">
        <v>75</v>
      </c>
      <c r="H584" s="202">
        <v>4.8000000000000001E-5</v>
      </c>
      <c r="I584" s="200">
        <v>92721.01</v>
      </c>
      <c r="J584" s="200">
        <v>4.45</v>
      </c>
    </row>
    <row r="585" spans="1:10" x14ac:dyDescent="0.2">
      <c r="A585" s="205"/>
      <c r="B585" s="205"/>
      <c r="C585" s="205"/>
      <c r="D585" s="205"/>
      <c r="E585" s="205"/>
      <c r="F585" s="206"/>
      <c r="G585" s="205"/>
      <c r="H585" s="206"/>
      <c r="I585" s="205"/>
      <c r="J585" s="206"/>
    </row>
    <row r="586" spans="1:10" ht="15" thickBot="1" x14ac:dyDescent="0.25">
      <c r="A586" s="205"/>
      <c r="B586" s="205"/>
      <c r="C586" s="205"/>
      <c r="D586" s="205"/>
      <c r="E586" s="205" t="s">
        <v>107</v>
      </c>
      <c r="F586" s="206">
        <v>1.05</v>
      </c>
      <c r="G586" s="205"/>
      <c r="H586" s="289" t="s">
        <v>108</v>
      </c>
      <c r="I586" s="289"/>
      <c r="J586" s="206">
        <v>5.5</v>
      </c>
    </row>
    <row r="587" spans="1:10" ht="0.95" customHeight="1" thickTop="1" x14ac:dyDescent="0.2">
      <c r="A587" s="190"/>
      <c r="B587" s="190"/>
      <c r="C587" s="190"/>
      <c r="D587" s="190"/>
      <c r="E587" s="190"/>
      <c r="F587" s="190"/>
      <c r="G587" s="190"/>
      <c r="H587" s="190"/>
      <c r="I587" s="190"/>
      <c r="J587" s="190"/>
    </row>
    <row r="588" spans="1:10" ht="18" customHeight="1" x14ac:dyDescent="0.2">
      <c r="A588" s="182"/>
      <c r="B588" s="184" t="s">
        <v>5</v>
      </c>
      <c r="C588" s="182" t="s">
        <v>6</v>
      </c>
      <c r="D588" s="182" t="s">
        <v>7</v>
      </c>
      <c r="E588" s="285" t="s">
        <v>98</v>
      </c>
      <c r="F588" s="285"/>
      <c r="G588" s="183" t="s">
        <v>8</v>
      </c>
      <c r="H588" s="184" t="s">
        <v>9</v>
      </c>
      <c r="I588" s="184" t="s">
        <v>99</v>
      </c>
      <c r="J588" s="184" t="s">
        <v>100</v>
      </c>
    </row>
    <row r="589" spans="1:10" ht="36" customHeight="1" x14ac:dyDescent="0.2">
      <c r="A589" s="185" t="s">
        <v>101</v>
      </c>
      <c r="B589" s="187" t="s">
        <v>326</v>
      </c>
      <c r="C589" s="185" t="s">
        <v>41</v>
      </c>
      <c r="D589" s="185" t="s">
        <v>327</v>
      </c>
      <c r="E589" s="286" t="s">
        <v>157</v>
      </c>
      <c r="F589" s="286"/>
      <c r="G589" s="186" t="s">
        <v>111</v>
      </c>
      <c r="H589" s="189">
        <v>1</v>
      </c>
      <c r="I589" s="188">
        <v>0.55000000000000004</v>
      </c>
      <c r="J589" s="188">
        <v>0.55000000000000004</v>
      </c>
    </row>
    <row r="590" spans="1:10" ht="24" customHeight="1" x14ac:dyDescent="0.2">
      <c r="A590" s="197" t="s">
        <v>114</v>
      </c>
      <c r="B590" s="199" t="s">
        <v>338</v>
      </c>
      <c r="C590" s="197" t="s">
        <v>41</v>
      </c>
      <c r="D590" s="197" t="s">
        <v>339</v>
      </c>
      <c r="E590" s="287" t="s">
        <v>135</v>
      </c>
      <c r="F590" s="287"/>
      <c r="G590" s="198" t="s">
        <v>75</v>
      </c>
      <c r="H590" s="202">
        <v>6.0000000000000002E-6</v>
      </c>
      <c r="I590" s="200">
        <v>92721.01</v>
      </c>
      <c r="J590" s="200">
        <v>0.55000000000000004</v>
      </c>
    </row>
    <row r="591" spans="1:10" x14ac:dyDescent="0.2">
      <c r="A591" s="205"/>
      <c r="B591" s="205"/>
      <c r="C591" s="205"/>
      <c r="D591" s="205"/>
      <c r="E591" s="205"/>
      <c r="F591" s="206"/>
      <c r="G591" s="205"/>
      <c r="H591" s="206"/>
      <c r="I591" s="205"/>
      <c r="J591" s="206"/>
    </row>
    <row r="592" spans="1:10" ht="15" thickBot="1" x14ac:dyDescent="0.25">
      <c r="A592" s="205"/>
      <c r="B592" s="205"/>
      <c r="C592" s="205"/>
      <c r="D592" s="205"/>
      <c r="E592" s="205" t="s">
        <v>107</v>
      </c>
      <c r="F592" s="206">
        <v>0.13</v>
      </c>
      <c r="G592" s="205"/>
      <c r="H592" s="289" t="s">
        <v>108</v>
      </c>
      <c r="I592" s="289"/>
      <c r="J592" s="206">
        <v>0.68</v>
      </c>
    </row>
    <row r="593" spans="1:10" ht="0.95" customHeight="1" thickTop="1" x14ac:dyDescent="0.2">
      <c r="A593" s="190"/>
      <c r="B593" s="190"/>
      <c r="C593" s="190"/>
      <c r="D593" s="190"/>
      <c r="E593" s="190"/>
      <c r="F593" s="190"/>
      <c r="G593" s="190"/>
      <c r="H593" s="190"/>
      <c r="I593" s="190"/>
      <c r="J593" s="190"/>
    </row>
    <row r="594" spans="1:10" ht="18" customHeight="1" x14ac:dyDescent="0.2">
      <c r="A594" s="182"/>
      <c r="B594" s="184" t="s">
        <v>5</v>
      </c>
      <c r="C594" s="182" t="s">
        <v>6</v>
      </c>
      <c r="D594" s="182" t="s">
        <v>7</v>
      </c>
      <c r="E594" s="285" t="s">
        <v>98</v>
      </c>
      <c r="F594" s="285"/>
      <c r="G594" s="183" t="s">
        <v>8</v>
      </c>
      <c r="H594" s="184" t="s">
        <v>9</v>
      </c>
      <c r="I594" s="184" t="s">
        <v>99</v>
      </c>
      <c r="J594" s="184" t="s">
        <v>100</v>
      </c>
    </row>
    <row r="595" spans="1:10" ht="36" customHeight="1" x14ac:dyDescent="0.2">
      <c r="A595" s="185" t="s">
        <v>101</v>
      </c>
      <c r="B595" s="187" t="s">
        <v>332</v>
      </c>
      <c r="C595" s="185" t="s">
        <v>41</v>
      </c>
      <c r="D595" s="185" t="s">
        <v>333</v>
      </c>
      <c r="E595" s="286" t="s">
        <v>157</v>
      </c>
      <c r="F595" s="286"/>
      <c r="G595" s="186" t="s">
        <v>111</v>
      </c>
      <c r="H595" s="189">
        <v>1</v>
      </c>
      <c r="I595" s="188">
        <v>0.7</v>
      </c>
      <c r="J595" s="188">
        <v>0.7</v>
      </c>
    </row>
    <row r="596" spans="1:10" ht="24" customHeight="1" x14ac:dyDescent="0.2">
      <c r="A596" s="197" t="s">
        <v>114</v>
      </c>
      <c r="B596" s="199" t="s">
        <v>338</v>
      </c>
      <c r="C596" s="197" t="s">
        <v>41</v>
      </c>
      <c r="D596" s="197" t="s">
        <v>339</v>
      </c>
      <c r="E596" s="287" t="s">
        <v>135</v>
      </c>
      <c r="F596" s="287"/>
      <c r="G596" s="198" t="s">
        <v>75</v>
      </c>
      <c r="H596" s="202">
        <v>7.6000000000000001E-6</v>
      </c>
      <c r="I596" s="200">
        <v>92721.01</v>
      </c>
      <c r="J596" s="200">
        <v>0.7</v>
      </c>
    </row>
    <row r="597" spans="1:10" x14ac:dyDescent="0.2">
      <c r="A597" s="205"/>
      <c r="B597" s="205"/>
      <c r="C597" s="205"/>
      <c r="D597" s="205"/>
      <c r="E597" s="205"/>
      <c r="F597" s="206"/>
      <c r="G597" s="205"/>
      <c r="H597" s="206"/>
      <c r="I597" s="205"/>
      <c r="J597" s="206"/>
    </row>
    <row r="598" spans="1:10" ht="15" thickBot="1" x14ac:dyDescent="0.25">
      <c r="A598" s="205"/>
      <c r="B598" s="205"/>
      <c r="C598" s="205"/>
      <c r="D598" s="205"/>
      <c r="E598" s="205" t="s">
        <v>107</v>
      </c>
      <c r="F598" s="206">
        <v>0.16</v>
      </c>
      <c r="G598" s="205"/>
      <c r="H598" s="289" t="s">
        <v>108</v>
      </c>
      <c r="I598" s="289"/>
      <c r="J598" s="206">
        <v>0.86</v>
      </c>
    </row>
    <row r="599" spans="1:10" ht="0.95" customHeight="1" thickTop="1" x14ac:dyDescent="0.2">
      <c r="A599" s="190"/>
      <c r="B599" s="190"/>
      <c r="C599" s="190"/>
      <c r="D599" s="190"/>
      <c r="E599" s="190"/>
      <c r="F599" s="190"/>
      <c r="G599" s="190"/>
      <c r="H599" s="190"/>
      <c r="I599" s="190"/>
      <c r="J599" s="190"/>
    </row>
    <row r="600" spans="1:10" ht="18" customHeight="1" x14ac:dyDescent="0.2">
      <c r="A600" s="182"/>
      <c r="B600" s="184" t="s">
        <v>5</v>
      </c>
      <c r="C600" s="182" t="s">
        <v>6</v>
      </c>
      <c r="D600" s="182" t="s">
        <v>7</v>
      </c>
      <c r="E600" s="285" t="s">
        <v>98</v>
      </c>
      <c r="F600" s="285"/>
      <c r="G600" s="183" t="s">
        <v>8</v>
      </c>
      <c r="H600" s="184" t="s">
        <v>9</v>
      </c>
      <c r="I600" s="184" t="s">
        <v>99</v>
      </c>
      <c r="J600" s="184" t="s">
        <v>100</v>
      </c>
    </row>
    <row r="601" spans="1:10" ht="36" customHeight="1" x14ac:dyDescent="0.2">
      <c r="A601" s="185" t="s">
        <v>101</v>
      </c>
      <c r="B601" s="187" t="s">
        <v>330</v>
      </c>
      <c r="C601" s="185" t="s">
        <v>41</v>
      </c>
      <c r="D601" s="185" t="s">
        <v>331</v>
      </c>
      <c r="E601" s="286" t="s">
        <v>157</v>
      </c>
      <c r="F601" s="286"/>
      <c r="G601" s="186" t="s">
        <v>111</v>
      </c>
      <c r="H601" s="189">
        <v>1</v>
      </c>
      <c r="I601" s="188">
        <v>5.56</v>
      </c>
      <c r="J601" s="188">
        <v>5.56</v>
      </c>
    </row>
    <row r="602" spans="1:10" ht="24" customHeight="1" x14ac:dyDescent="0.2">
      <c r="A602" s="197" t="s">
        <v>114</v>
      </c>
      <c r="B602" s="199" t="s">
        <v>338</v>
      </c>
      <c r="C602" s="197" t="s">
        <v>41</v>
      </c>
      <c r="D602" s="197" t="s">
        <v>339</v>
      </c>
      <c r="E602" s="287" t="s">
        <v>135</v>
      </c>
      <c r="F602" s="287"/>
      <c r="G602" s="198" t="s">
        <v>75</v>
      </c>
      <c r="H602" s="202">
        <v>6.0000000000000002E-5</v>
      </c>
      <c r="I602" s="200">
        <v>92721.01</v>
      </c>
      <c r="J602" s="200">
        <v>5.56</v>
      </c>
    </row>
    <row r="603" spans="1:10" x14ac:dyDescent="0.2">
      <c r="A603" s="205"/>
      <c r="B603" s="205"/>
      <c r="C603" s="205"/>
      <c r="D603" s="205"/>
      <c r="E603" s="205"/>
      <c r="F603" s="206"/>
      <c r="G603" s="205"/>
      <c r="H603" s="206"/>
      <c r="I603" s="205"/>
      <c r="J603" s="206"/>
    </row>
    <row r="604" spans="1:10" ht="15" thickBot="1" x14ac:dyDescent="0.25">
      <c r="A604" s="205"/>
      <c r="B604" s="205"/>
      <c r="C604" s="205"/>
      <c r="D604" s="205"/>
      <c r="E604" s="205" t="s">
        <v>107</v>
      </c>
      <c r="F604" s="206">
        <v>1.31</v>
      </c>
      <c r="G604" s="205"/>
      <c r="H604" s="289" t="s">
        <v>108</v>
      </c>
      <c r="I604" s="289"/>
      <c r="J604" s="206">
        <v>6.87</v>
      </c>
    </row>
    <row r="605" spans="1:10" ht="0.95" customHeight="1" thickTop="1" x14ac:dyDescent="0.2">
      <c r="A605" s="190"/>
      <c r="B605" s="190"/>
      <c r="C605" s="190"/>
      <c r="D605" s="190"/>
      <c r="E605" s="190"/>
      <c r="F605" s="190"/>
      <c r="G605" s="190"/>
      <c r="H605" s="190"/>
      <c r="I605" s="190"/>
      <c r="J605" s="190"/>
    </row>
    <row r="606" spans="1:10" ht="18" customHeight="1" x14ac:dyDescent="0.2">
      <c r="A606" s="182"/>
      <c r="B606" s="184" t="s">
        <v>5</v>
      </c>
      <c r="C606" s="182" t="s">
        <v>6</v>
      </c>
      <c r="D606" s="182" t="s">
        <v>7</v>
      </c>
      <c r="E606" s="285" t="s">
        <v>98</v>
      </c>
      <c r="F606" s="285"/>
      <c r="G606" s="183" t="s">
        <v>8</v>
      </c>
      <c r="H606" s="184" t="s">
        <v>9</v>
      </c>
      <c r="I606" s="184" t="s">
        <v>99</v>
      </c>
      <c r="J606" s="184" t="s">
        <v>100</v>
      </c>
    </row>
    <row r="607" spans="1:10" ht="36" customHeight="1" x14ac:dyDescent="0.2">
      <c r="A607" s="185" t="s">
        <v>101</v>
      </c>
      <c r="B607" s="187" t="s">
        <v>328</v>
      </c>
      <c r="C607" s="185" t="s">
        <v>41</v>
      </c>
      <c r="D607" s="185" t="s">
        <v>329</v>
      </c>
      <c r="E607" s="286" t="s">
        <v>157</v>
      </c>
      <c r="F607" s="286"/>
      <c r="G607" s="186" t="s">
        <v>111</v>
      </c>
      <c r="H607" s="189">
        <v>1</v>
      </c>
      <c r="I607" s="188">
        <v>37.590000000000003</v>
      </c>
      <c r="J607" s="188">
        <v>37.590000000000003</v>
      </c>
    </row>
    <row r="608" spans="1:10" ht="24" customHeight="1" x14ac:dyDescent="0.2">
      <c r="A608" s="197" t="s">
        <v>114</v>
      </c>
      <c r="B608" s="199" t="s">
        <v>340</v>
      </c>
      <c r="C608" s="197" t="s">
        <v>41</v>
      </c>
      <c r="D608" s="197" t="s">
        <v>341</v>
      </c>
      <c r="E608" s="287" t="s">
        <v>115</v>
      </c>
      <c r="F608" s="287"/>
      <c r="G608" s="198" t="s">
        <v>342</v>
      </c>
      <c r="H608" s="202">
        <v>6.69</v>
      </c>
      <c r="I608" s="200">
        <v>5.62</v>
      </c>
      <c r="J608" s="200">
        <v>37.590000000000003</v>
      </c>
    </row>
    <row r="609" spans="1:10" x14ac:dyDescent="0.2">
      <c r="A609" s="205"/>
      <c r="B609" s="205"/>
      <c r="C609" s="205"/>
      <c r="D609" s="205"/>
      <c r="E609" s="205"/>
      <c r="F609" s="206"/>
      <c r="G609" s="205"/>
      <c r="H609" s="206"/>
      <c r="I609" s="205"/>
      <c r="J609" s="206"/>
    </row>
    <row r="610" spans="1:10" ht="15" thickBot="1" x14ac:dyDescent="0.25">
      <c r="A610" s="205"/>
      <c r="B610" s="205"/>
      <c r="C610" s="205"/>
      <c r="D610" s="205"/>
      <c r="E610" s="205" t="s">
        <v>107</v>
      </c>
      <c r="F610" s="206">
        <v>8.9</v>
      </c>
      <c r="G610" s="205"/>
      <c r="H610" s="289" t="s">
        <v>108</v>
      </c>
      <c r="I610" s="289"/>
      <c r="J610" s="206">
        <v>46.49</v>
      </c>
    </row>
    <row r="611" spans="1:10" ht="0.95" customHeight="1" thickTop="1" x14ac:dyDescent="0.2">
      <c r="A611" s="190"/>
      <c r="B611" s="190"/>
      <c r="C611" s="190"/>
      <c r="D611" s="190"/>
      <c r="E611" s="190"/>
      <c r="F611" s="190"/>
      <c r="G611" s="190"/>
      <c r="H611" s="190"/>
      <c r="I611" s="190"/>
      <c r="J611" s="190"/>
    </row>
    <row r="612" spans="1:10" ht="18" customHeight="1" x14ac:dyDescent="0.2">
      <c r="A612" s="182"/>
      <c r="B612" s="184" t="s">
        <v>5</v>
      </c>
      <c r="C612" s="182" t="s">
        <v>6</v>
      </c>
      <c r="D612" s="182" t="s">
        <v>7</v>
      </c>
      <c r="E612" s="285" t="s">
        <v>98</v>
      </c>
      <c r="F612" s="285"/>
      <c r="G612" s="183" t="s">
        <v>8</v>
      </c>
      <c r="H612" s="184" t="s">
        <v>9</v>
      </c>
      <c r="I612" s="184" t="s">
        <v>99</v>
      </c>
      <c r="J612" s="184" t="s">
        <v>100</v>
      </c>
    </row>
    <row r="613" spans="1:10" ht="24" customHeight="1" x14ac:dyDescent="0.2">
      <c r="A613" s="185" t="s">
        <v>101</v>
      </c>
      <c r="B613" s="187" t="s">
        <v>112</v>
      </c>
      <c r="C613" s="185" t="s">
        <v>41</v>
      </c>
      <c r="D613" s="185" t="s">
        <v>113</v>
      </c>
      <c r="E613" s="286" t="s">
        <v>102</v>
      </c>
      <c r="F613" s="286"/>
      <c r="G613" s="186" t="s">
        <v>111</v>
      </c>
      <c r="H613" s="189">
        <v>1</v>
      </c>
      <c r="I613" s="188">
        <v>28.32</v>
      </c>
      <c r="J613" s="188">
        <v>28.32</v>
      </c>
    </row>
    <row r="614" spans="1:10" ht="24" customHeight="1" x14ac:dyDescent="0.2">
      <c r="A614" s="191" t="s">
        <v>103</v>
      </c>
      <c r="B614" s="193" t="s">
        <v>343</v>
      </c>
      <c r="C614" s="191" t="s">
        <v>41</v>
      </c>
      <c r="D614" s="191" t="s">
        <v>344</v>
      </c>
      <c r="E614" s="296" t="s">
        <v>102</v>
      </c>
      <c r="F614" s="296"/>
      <c r="G614" s="192" t="s">
        <v>111</v>
      </c>
      <c r="H614" s="196">
        <v>1</v>
      </c>
      <c r="I614" s="194">
        <v>0.19</v>
      </c>
      <c r="J614" s="194">
        <v>0.19</v>
      </c>
    </row>
    <row r="615" spans="1:10" ht="24" customHeight="1" x14ac:dyDescent="0.2">
      <c r="A615" s="197" t="s">
        <v>114</v>
      </c>
      <c r="B615" s="199" t="s">
        <v>315</v>
      </c>
      <c r="C615" s="197" t="s">
        <v>41</v>
      </c>
      <c r="D615" s="197" t="s">
        <v>316</v>
      </c>
      <c r="E615" s="287" t="s">
        <v>278</v>
      </c>
      <c r="F615" s="287"/>
      <c r="G615" s="198" t="s">
        <v>111</v>
      </c>
      <c r="H615" s="202">
        <v>1</v>
      </c>
      <c r="I615" s="200">
        <v>3.84</v>
      </c>
      <c r="J615" s="200">
        <v>3.84</v>
      </c>
    </row>
    <row r="616" spans="1:10" ht="24" customHeight="1" x14ac:dyDescent="0.2">
      <c r="A616" s="197" t="s">
        <v>114</v>
      </c>
      <c r="B616" s="199" t="s">
        <v>345</v>
      </c>
      <c r="C616" s="197" t="s">
        <v>41</v>
      </c>
      <c r="D616" s="197" t="s">
        <v>346</v>
      </c>
      <c r="E616" s="287" t="s">
        <v>163</v>
      </c>
      <c r="F616" s="287"/>
      <c r="G616" s="198" t="s">
        <v>111</v>
      </c>
      <c r="H616" s="202">
        <v>1</v>
      </c>
      <c r="I616" s="200">
        <v>20.52</v>
      </c>
      <c r="J616" s="200">
        <v>20.52</v>
      </c>
    </row>
    <row r="617" spans="1:10" ht="24" customHeight="1" x14ac:dyDescent="0.2">
      <c r="A617" s="197" t="s">
        <v>114</v>
      </c>
      <c r="B617" s="199" t="s">
        <v>347</v>
      </c>
      <c r="C617" s="197" t="s">
        <v>41</v>
      </c>
      <c r="D617" s="197" t="s">
        <v>348</v>
      </c>
      <c r="E617" s="287" t="s">
        <v>135</v>
      </c>
      <c r="F617" s="287"/>
      <c r="G617" s="198" t="s">
        <v>111</v>
      </c>
      <c r="H617" s="202">
        <v>1</v>
      </c>
      <c r="I617" s="200">
        <v>1.26</v>
      </c>
      <c r="J617" s="200">
        <v>1.26</v>
      </c>
    </row>
    <row r="618" spans="1:10" ht="24" customHeight="1" x14ac:dyDescent="0.2">
      <c r="A618" s="197" t="s">
        <v>114</v>
      </c>
      <c r="B618" s="199" t="s">
        <v>276</v>
      </c>
      <c r="C618" s="197" t="s">
        <v>41</v>
      </c>
      <c r="D618" s="197" t="s">
        <v>277</v>
      </c>
      <c r="E618" s="287" t="s">
        <v>278</v>
      </c>
      <c r="F618" s="287"/>
      <c r="G618" s="198" t="s">
        <v>111</v>
      </c>
      <c r="H618" s="202">
        <v>1</v>
      </c>
      <c r="I618" s="200">
        <v>0.81</v>
      </c>
      <c r="J618" s="200">
        <v>0.81</v>
      </c>
    </row>
    <row r="619" spans="1:10" ht="24" customHeight="1" x14ac:dyDescent="0.2">
      <c r="A619" s="197" t="s">
        <v>114</v>
      </c>
      <c r="B619" s="199" t="s">
        <v>349</v>
      </c>
      <c r="C619" s="197" t="s">
        <v>41</v>
      </c>
      <c r="D619" s="197" t="s">
        <v>350</v>
      </c>
      <c r="E619" s="287" t="s">
        <v>135</v>
      </c>
      <c r="F619" s="287"/>
      <c r="G619" s="198" t="s">
        <v>111</v>
      </c>
      <c r="H619" s="202">
        <v>1</v>
      </c>
      <c r="I619" s="200">
        <v>0.45</v>
      </c>
      <c r="J619" s="200">
        <v>0.45</v>
      </c>
    </row>
    <row r="620" spans="1:10" ht="24" customHeight="1" x14ac:dyDescent="0.2">
      <c r="A620" s="197" t="s">
        <v>114</v>
      </c>
      <c r="B620" s="199" t="s">
        <v>281</v>
      </c>
      <c r="C620" s="197" t="s">
        <v>41</v>
      </c>
      <c r="D620" s="197" t="s">
        <v>282</v>
      </c>
      <c r="E620" s="287" t="s">
        <v>283</v>
      </c>
      <c r="F620" s="287"/>
      <c r="G620" s="198" t="s">
        <v>111</v>
      </c>
      <c r="H620" s="202">
        <v>1</v>
      </c>
      <c r="I620" s="200">
        <v>0.06</v>
      </c>
      <c r="J620" s="200">
        <v>0.06</v>
      </c>
    </row>
    <row r="621" spans="1:10" ht="24" customHeight="1" x14ac:dyDescent="0.2">
      <c r="A621" s="197" t="s">
        <v>114</v>
      </c>
      <c r="B621" s="199" t="s">
        <v>323</v>
      </c>
      <c r="C621" s="197" t="s">
        <v>41</v>
      </c>
      <c r="D621" s="197" t="s">
        <v>324</v>
      </c>
      <c r="E621" s="287" t="s">
        <v>325</v>
      </c>
      <c r="F621" s="287"/>
      <c r="G621" s="198" t="s">
        <v>111</v>
      </c>
      <c r="H621" s="202">
        <v>1</v>
      </c>
      <c r="I621" s="200">
        <v>1.19</v>
      </c>
      <c r="J621" s="200">
        <v>1.19</v>
      </c>
    </row>
    <row r="622" spans="1:10" x14ac:dyDescent="0.2">
      <c r="A622" s="205"/>
      <c r="B622" s="205"/>
      <c r="C622" s="205"/>
      <c r="D622" s="205"/>
      <c r="E622" s="205"/>
      <c r="F622" s="206"/>
      <c r="G622" s="205"/>
      <c r="H622" s="206"/>
      <c r="I622" s="205"/>
      <c r="J622" s="206"/>
    </row>
    <row r="623" spans="1:10" ht="15" thickBot="1" x14ac:dyDescent="0.25">
      <c r="A623" s="205"/>
      <c r="B623" s="205"/>
      <c r="C623" s="205"/>
      <c r="D623" s="205"/>
      <c r="E623" s="205" t="s">
        <v>107</v>
      </c>
      <c r="F623" s="206">
        <v>6.71</v>
      </c>
      <c r="G623" s="205"/>
      <c r="H623" s="289" t="s">
        <v>108</v>
      </c>
      <c r="I623" s="289"/>
      <c r="J623" s="206">
        <v>35.03</v>
      </c>
    </row>
    <row r="624" spans="1:10" ht="0.95" customHeight="1" thickTop="1" x14ac:dyDescent="0.2">
      <c r="A624" s="190"/>
      <c r="B624" s="190"/>
      <c r="C624" s="190"/>
      <c r="D624" s="190"/>
      <c r="E624" s="190"/>
      <c r="F624" s="190"/>
      <c r="G624" s="190"/>
      <c r="H624" s="190"/>
      <c r="I624" s="190"/>
      <c r="J624" s="190"/>
    </row>
    <row r="625" spans="1:10" ht="18" customHeight="1" x14ac:dyDescent="0.2">
      <c r="A625" s="182"/>
      <c r="B625" s="184" t="s">
        <v>5</v>
      </c>
      <c r="C625" s="182" t="s">
        <v>6</v>
      </c>
      <c r="D625" s="182" t="s">
        <v>7</v>
      </c>
      <c r="E625" s="285" t="s">
        <v>98</v>
      </c>
      <c r="F625" s="285"/>
      <c r="G625" s="183" t="s">
        <v>8</v>
      </c>
      <c r="H625" s="184" t="s">
        <v>9</v>
      </c>
      <c r="I625" s="184" t="s">
        <v>99</v>
      </c>
      <c r="J625" s="184" t="s">
        <v>100</v>
      </c>
    </row>
    <row r="626" spans="1:10" ht="36" customHeight="1" x14ac:dyDescent="0.2">
      <c r="A626" s="185" t="s">
        <v>101</v>
      </c>
      <c r="B626" s="187" t="s">
        <v>558</v>
      </c>
      <c r="C626" s="185" t="s">
        <v>41</v>
      </c>
      <c r="D626" s="185" t="s">
        <v>559</v>
      </c>
      <c r="E626" s="286" t="s">
        <v>560</v>
      </c>
      <c r="F626" s="286"/>
      <c r="G626" s="186" t="s">
        <v>47</v>
      </c>
      <c r="H626" s="189">
        <v>1</v>
      </c>
      <c r="I626" s="188">
        <v>426.94</v>
      </c>
      <c r="J626" s="188">
        <v>426.94</v>
      </c>
    </row>
    <row r="627" spans="1:10" ht="48" customHeight="1" x14ac:dyDescent="0.2">
      <c r="A627" s="191" t="s">
        <v>103</v>
      </c>
      <c r="B627" s="193" t="s">
        <v>260</v>
      </c>
      <c r="C627" s="191" t="s">
        <v>41</v>
      </c>
      <c r="D627" s="191" t="s">
        <v>261</v>
      </c>
      <c r="E627" s="296" t="s">
        <v>157</v>
      </c>
      <c r="F627" s="296"/>
      <c r="G627" s="192" t="s">
        <v>158</v>
      </c>
      <c r="H627" s="196">
        <v>0.76229999999999998</v>
      </c>
      <c r="I627" s="194">
        <v>2.11</v>
      </c>
      <c r="J627" s="194">
        <v>1.6</v>
      </c>
    </row>
    <row r="628" spans="1:10" ht="48" customHeight="1" x14ac:dyDescent="0.2">
      <c r="A628" s="191" t="s">
        <v>103</v>
      </c>
      <c r="B628" s="193" t="s">
        <v>262</v>
      </c>
      <c r="C628" s="191" t="s">
        <v>41</v>
      </c>
      <c r="D628" s="191" t="s">
        <v>263</v>
      </c>
      <c r="E628" s="296" t="s">
        <v>157</v>
      </c>
      <c r="F628" s="296"/>
      <c r="G628" s="192" t="s">
        <v>219</v>
      </c>
      <c r="H628" s="196">
        <v>0.71879999999999999</v>
      </c>
      <c r="I628" s="194">
        <v>0.38</v>
      </c>
      <c r="J628" s="194">
        <v>0.27</v>
      </c>
    </row>
    <row r="629" spans="1:10" ht="24" customHeight="1" x14ac:dyDescent="0.2">
      <c r="A629" s="191" t="s">
        <v>103</v>
      </c>
      <c r="B629" s="193" t="s">
        <v>109</v>
      </c>
      <c r="C629" s="191" t="s">
        <v>41</v>
      </c>
      <c r="D629" s="191" t="s">
        <v>110</v>
      </c>
      <c r="E629" s="296" t="s">
        <v>102</v>
      </c>
      <c r="F629" s="296"/>
      <c r="G629" s="192" t="s">
        <v>111</v>
      </c>
      <c r="H629" s="196">
        <v>2.3433000000000002</v>
      </c>
      <c r="I629" s="194">
        <v>19.920000000000002</v>
      </c>
      <c r="J629" s="194">
        <v>46.67</v>
      </c>
    </row>
    <row r="630" spans="1:10" ht="24" customHeight="1" x14ac:dyDescent="0.2">
      <c r="A630" s="191" t="s">
        <v>103</v>
      </c>
      <c r="B630" s="193" t="s">
        <v>264</v>
      </c>
      <c r="C630" s="191" t="s">
        <v>41</v>
      </c>
      <c r="D630" s="191" t="s">
        <v>265</v>
      </c>
      <c r="E630" s="296" t="s">
        <v>102</v>
      </c>
      <c r="F630" s="296"/>
      <c r="G630" s="192" t="s">
        <v>111</v>
      </c>
      <c r="H630" s="196">
        <v>1.4811000000000001</v>
      </c>
      <c r="I630" s="194">
        <v>28.38</v>
      </c>
      <c r="J630" s="194">
        <v>42.03</v>
      </c>
    </row>
    <row r="631" spans="1:10" ht="24" customHeight="1" x14ac:dyDescent="0.2">
      <c r="A631" s="197" t="s">
        <v>114</v>
      </c>
      <c r="B631" s="199" t="s">
        <v>226</v>
      </c>
      <c r="C631" s="197" t="s">
        <v>41</v>
      </c>
      <c r="D631" s="197" t="s">
        <v>227</v>
      </c>
      <c r="E631" s="287" t="s">
        <v>115</v>
      </c>
      <c r="F631" s="287"/>
      <c r="G631" s="198" t="s">
        <v>47</v>
      </c>
      <c r="H631" s="202">
        <v>0.82689999999999997</v>
      </c>
      <c r="I631" s="200">
        <v>115</v>
      </c>
      <c r="J631" s="200">
        <v>95.09</v>
      </c>
    </row>
    <row r="632" spans="1:10" ht="24" customHeight="1" x14ac:dyDescent="0.2">
      <c r="A632" s="197" t="s">
        <v>114</v>
      </c>
      <c r="B632" s="199" t="s">
        <v>268</v>
      </c>
      <c r="C632" s="197" t="s">
        <v>41</v>
      </c>
      <c r="D632" s="197" t="s">
        <v>269</v>
      </c>
      <c r="E632" s="287" t="s">
        <v>115</v>
      </c>
      <c r="F632" s="287"/>
      <c r="G632" s="198" t="s">
        <v>120</v>
      </c>
      <c r="H632" s="202">
        <v>212.01939999999999</v>
      </c>
      <c r="I632" s="200">
        <v>0.87</v>
      </c>
      <c r="J632" s="200">
        <v>184.45</v>
      </c>
    </row>
    <row r="633" spans="1:10" ht="24" customHeight="1" x14ac:dyDescent="0.2">
      <c r="A633" s="197" t="s">
        <v>114</v>
      </c>
      <c r="B633" s="199" t="s">
        <v>592</v>
      </c>
      <c r="C633" s="197" t="s">
        <v>41</v>
      </c>
      <c r="D633" s="197" t="s">
        <v>593</v>
      </c>
      <c r="E633" s="287" t="s">
        <v>115</v>
      </c>
      <c r="F633" s="287"/>
      <c r="G633" s="198" t="s">
        <v>47</v>
      </c>
      <c r="H633" s="202">
        <v>0.57820000000000005</v>
      </c>
      <c r="I633" s="200">
        <v>98.29</v>
      </c>
      <c r="J633" s="200">
        <v>56.83</v>
      </c>
    </row>
    <row r="634" spans="1:10" x14ac:dyDescent="0.2">
      <c r="A634" s="205"/>
      <c r="B634" s="205"/>
      <c r="C634" s="205"/>
      <c r="D634" s="205"/>
      <c r="E634" s="205"/>
      <c r="F634" s="206"/>
      <c r="G634" s="205"/>
      <c r="H634" s="206"/>
      <c r="I634" s="205"/>
      <c r="J634" s="206"/>
    </row>
    <row r="635" spans="1:10" ht="15" thickBot="1" x14ac:dyDescent="0.25">
      <c r="A635" s="205"/>
      <c r="B635" s="205"/>
      <c r="C635" s="205"/>
      <c r="D635" s="205"/>
      <c r="E635" s="205" t="s">
        <v>107</v>
      </c>
      <c r="F635" s="206">
        <v>101.18</v>
      </c>
      <c r="G635" s="205"/>
      <c r="H635" s="289" t="s">
        <v>108</v>
      </c>
      <c r="I635" s="289"/>
      <c r="J635" s="206">
        <v>528.12</v>
      </c>
    </row>
    <row r="636" spans="1:10" ht="0.95" customHeight="1" thickTop="1" x14ac:dyDescent="0.2">
      <c r="A636" s="190"/>
      <c r="B636" s="190"/>
      <c r="C636" s="190"/>
      <c r="D636" s="190"/>
      <c r="E636" s="190"/>
      <c r="F636" s="190"/>
      <c r="G636" s="190"/>
      <c r="H636" s="190"/>
      <c r="I636" s="190"/>
      <c r="J636" s="190"/>
    </row>
    <row r="637" spans="1:10" ht="18" customHeight="1" x14ac:dyDescent="0.2">
      <c r="A637" s="182"/>
      <c r="B637" s="184" t="s">
        <v>5</v>
      </c>
      <c r="C637" s="182" t="s">
        <v>6</v>
      </c>
      <c r="D637" s="182" t="s">
        <v>7</v>
      </c>
      <c r="E637" s="285" t="s">
        <v>98</v>
      </c>
      <c r="F637" s="285"/>
      <c r="G637" s="183" t="s">
        <v>8</v>
      </c>
      <c r="H637" s="184" t="s">
        <v>9</v>
      </c>
      <c r="I637" s="184" t="s">
        <v>99</v>
      </c>
      <c r="J637" s="184" t="s">
        <v>100</v>
      </c>
    </row>
    <row r="638" spans="1:10" ht="48" customHeight="1" x14ac:dyDescent="0.2">
      <c r="A638" s="185" t="s">
        <v>101</v>
      </c>
      <c r="B638" s="187" t="s">
        <v>222</v>
      </c>
      <c r="C638" s="185" t="s">
        <v>41</v>
      </c>
      <c r="D638" s="185" t="s">
        <v>223</v>
      </c>
      <c r="E638" s="286" t="s">
        <v>157</v>
      </c>
      <c r="F638" s="286"/>
      <c r="G638" s="186" t="s">
        <v>219</v>
      </c>
      <c r="H638" s="189">
        <v>1</v>
      </c>
      <c r="I638" s="188">
        <v>0.9</v>
      </c>
      <c r="J638" s="188">
        <v>0.9</v>
      </c>
    </row>
    <row r="639" spans="1:10" ht="48" customHeight="1" x14ac:dyDescent="0.2">
      <c r="A639" s="191" t="s">
        <v>103</v>
      </c>
      <c r="B639" s="193" t="s">
        <v>351</v>
      </c>
      <c r="C639" s="191" t="s">
        <v>41</v>
      </c>
      <c r="D639" s="191" t="s">
        <v>352</v>
      </c>
      <c r="E639" s="296" t="s">
        <v>157</v>
      </c>
      <c r="F639" s="296"/>
      <c r="G639" s="192" t="s">
        <v>111</v>
      </c>
      <c r="H639" s="196">
        <v>1</v>
      </c>
      <c r="I639" s="194">
        <v>0.81</v>
      </c>
      <c r="J639" s="194">
        <v>0.81</v>
      </c>
    </row>
    <row r="640" spans="1:10" ht="48" customHeight="1" x14ac:dyDescent="0.2">
      <c r="A640" s="191" t="s">
        <v>103</v>
      </c>
      <c r="B640" s="193" t="s">
        <v>353</v>
      </c>
      <c r="C640" s="191" t="s">
        <v>41</v>
      </c>
      <c r="D640" s="191" t="s">
        <v>354</v>
      </c>
      <c r="E640" s="296" t="s">
        <v>157</v>
      </c>
      <c r="F640" s="296"/>
      <c r="G640" s="192" t="s">
        <v>111</v>
      </c>
      <c r="H640" s="196">
        <v>1</v>
      </c>
      <c r="I640" s="194">
        <v>0.09</v>
      </c>
      <c r="J640" s="194">
        <v>0.09</v>
      </c>
    </row>
    <row r="641" spans="1:10" x14ac:dyDescent="0.2">
      <c r="A641" s="205"/>
      <c r="B641" s="205"/>
      <c r="C641" s="205"/>
      <c r="D641" s="205"/>
      <c r="E641" s="205"/>
      <c r="F641" s="206"/>
      <c r="G641" s="205"/>
      <c r="H641" s="206"/>
      <c r="I641" s="205"/>
      <c r="J641" s="206"/>
    </row>
    <row r="642" spans="1:10" ht="15" thickBot="1" x14ac:dyDescent="0.25">
      <c r="A642" s="205"/>
      <c r="B642" s="205"/>
      <c r="C642" s="205"/>
      <c r="D642" s="205"/>
      <c r="E642" s="205" t="s">
        <v>107</v>
      </c>
      <c r="F642" s="206">
        <v>0.21</v>
      </c>
      <c r="G642" s="205"/>
      <c r="H642" s="289" t="s">
        <v>108</v>
      </c>
      <c r="I642" s="289"/>
      <c r="J642" s="206">
        <v>1.1100000000000001</v>
      </c>
    </row>
    <row r="643" spans="1:10" ht="0.95" customHeight="1" thickTop="1" x14ac:dyDescent="0.2">
      <c r="A643" s="190"/>
      <c r="B643" s="190"/>
      <c r="C643" s="190"/>
      <c r="D643" s="190"/>
      <c r="E643" s="190"/>
      <c r="F643" s="190"/>
      <c r="G643" s="190"/>
      <c r="H643" s="190"/>
      <c r="I643" s="190"/>
      <c r="J643" s="190"/>
    </row>
    <row r="644" spans="1:10" ht="18" customHeight="1" x14ac:dyDescent="0.2">
      <c r="A644" s="182"/>
      <c r="B644" s="184" t="s">
        <v>5</v>
      </c>
      <c r="C644" s="182" t="s">
        <v>6</v>
      </c>
      <c r="D644" s="182" t="s">
        <v>7</v>
      </c>
      <c r="E644" s="285" t="s">
        <v>98</v>
      </c>
      <c r="F644" s="285"/>
      <c r="G644" s="183" t="s">
        <v>8</v>
      </c>
      <c r="H644" s="184" t="s">
        <v>9</v>
      </c>
      <c r="I644" s="184" t="s">
        <v>99</v>
      </c>
      <c r="J644" s="184" t="s">
        <v>100</v>
      </c>
    </row>
    <row r="645" spans="1:10" ht="48" customHeight="1" x14ac:dyDescent="0.2">
      <c r="A645" s="185" t="s">
        <v>101</v>
      </c>
      <c r="B645" s="187" t="s">
        <v>220</v>
      </c>
      <c r="C645" s="185" t="s">
        <v>41</v>
      </c>
      <c r="D645" s="185" t="s">
        <v>221</v>
      </c>
      <c r="E645" s="286" t="s">
        <v>157</v>
      </c>
      <c r="F645" s="286"/>
      <c r="G645" s="186" t="s">
        <v>158</v>
      </c>
      <c r="H645" s="189">
        <v>1</v>
      </c>
      <c r="I645" s="188">
        <v>10.06</v>
      </c>
      <c r="J645" s="188">
        <v>10.06</v>
      </c>
    </row>
    <row r="646" spans="1:10" ht="48" customHeight="1" x14ac:dyDescent="0.2">
      <c r="A646" s="191" t="s">
        <v>103</v>
      </c>
      <c r="B646" s="193" t="s">
        <v>351</v>
      </c>
      <c r="C646" s="191" t="s">
        <v>41</v>
      </c>
      <c r="D646" s="191" t="s">
        <v>352</v>
      </c>
      <c r="E646" s="296" t="s">
        <v>157</v>
      </c>
      <c r="F646" s="296"/>
      <c r="G646" s="192" t="s">
        <v>111</v>
      </c>
      <c r="H646" s="196">
        <v>1</v>
      </c>
      <c r="I646" s="194">
        <v>0.81</v>
      </c>
      <c r="J646" s="194">
        <v>0.81</v>
      </c>
    </row>
    <row r="647" spans="1:10" ht="48" customHeight="1" x14ac:dyDescent="0.2">
      <c r="A647" s="191" t="s">
        <v>103</v>
      </c>
      <c r="B647" s="193" t="s">
        <v>357</v>
      </c>
      <c r="C647" s="191" t="s">
        <v>41</v>
      </c>
      <c r="D647" s="191" t="s">
        <v>358</v>
      </c>
      <c r="E647" s="296" t="s">
        <v>157</v>
      </c>
      <c r="F647" s="296"/>
      <c r="G647" s="192" t="s">
        <v>111</v>
      </c>
      <c r="H647" s="196">
        <v>1</v>
      </c>
      <c r="I647" s="194">
        <v>1.02</v>
      </c>
      <c r="J647" s="194">
        <v>1.02</v>
      </c>
    </row>
    <row r="648" spans="1:10" ht="60" customHeight="1" x14ac:dyDescent="0.2">
      <c r="A648" s="191" t="s">
        <v>103</v>
      </c>
      <c r="B648" s="193" t="s">
        <v>355</v>
      </c>
      <c r="C648" s="191" t="s">
        <v>41</v>
      </c>
      <c r="D648" s="191" t="s">
        <v>356</v>
      </c>
      <c r="E648" s="296" t="s">
        <v>157</v>
      </c>
      <c r="F648" s="296"/>
      <c r="G648" s="192" t="s">
        <v>111</v>
      </c>
      <c r="H648" s="196">
        <v>1</v>
      </c>
      <c r="I648" s="194">
        <v>8.14</v>
      </c>
      <c r="J648" s="194">
        <v>8.14</v>
      </c>
    </row>
    <row r="649" spans="1:10" ht="48" customHeight="1" x14ac:dyDescent="0.2">
      <c r="A649" s="191" t="s">
        <v>103</v>
      </c>
      <c r="B649" s="193" t="s">
        <v>353</v>
      </c>
      <c r="C649" s="191" t="s">
        <v>41</v>
      </c>
      <c r="D649" s="191" t="s">
        <v>354</v>
      </c>
      <c r="E649" s="296" t="s">
        <v>157</v>
      </c>
      <c r="F649" s="296"/>
      <c r="G649" s="192" t="s">
        <v>111</v>
      </c>
      <c r="H649" s="196">
        <v>1</v>
      </c>
      <c r="I649" s="194">
        <v>0.09</v>
      </c>
      <c r="J649" s="194">
        <v>0.09</v>
      </c>
    </row>
    <row r="650" spans="1:10" x14ac:dyDescent="0.2">
      <c r="A650" s="205"/>
      <c r="B650" s="205"/>
      <c r="C650" s="205"/>
      <c r="D650" s="205"/>
      <c r="E650" s="205"/>
      <c r="F650" s="206"/>
      <c r="G650" s="205"/>
      <c r="H650" s="206"/>
      <c r="I650" s="205"/>
      <c r="J650" s="206"/>
    </row>
    <row r="651" spans="1:10" ht="15" thickBot="1" x14ac:dyDescent="0.25">
      <c r="A651" s="205"/>
      <c r="B651" s="205"/>
      <c r="C651" s="205"/>
      <c r="D651" s="205"/>
      <c r="E651" s="205" t="s">
        <v>107</v>
      </c>
      <c r="F651" s="206">
        <v>2.38</v>
      </c>
      <c r="G651" s="205"/>
      <c r="H651" s="289" t="s">
        <v>108</v>
      </c>
      <c r="I651" s="289"/>
      <c r="J651" s="206">
        <v>12.44</v>
      </c>
    </row>
    <row r="652" spans="1:10" ht="0.95" customHeight="1" thickTop="1" x14ac:dyDescent="0.2">
      <c r="A652" s="190"/>
      <c r="B652" s="190"/>
      <c r="C652" s="190"/>
      <c r="D652" s="190"/>
      <c r="E652" s="190"/>
      <c r="F652" s="190"/>
      <c r="G652" s="190"/>
      <c r="H652" s="190"/>
      <c r="I652" s="190"/>
      <c r="J652" s="190"/>
    </row>
    <row r="653" spans="1:10" ht="18" customHeight="1" x14ac:dyDescent="0.2">
      <c r="A653" s="182"/>
      <c r="B653" s="184" t="s">
        <v>5</v>
      </c>
      <c r="C653" s="182" t="s">
        <v>6</v>
      </c>
      <c r="D653" s="182" t="s">
        <v>7</v>
      </c>
      <c r="E653" s="285" t="s">
        <v>98</v>
      </c>
      <c r="F653" s="285"/>
      <c r="G653" s="183" t="s">
        <v>8</v>
      </c>
      <c r="H653" s="184" t="s">
        <v>9</v>
      </c>
      <c r="I653" s="184" t="s">
        <v>99</v>
      </c>
      <c r="J653" s="184" t="s">
        <v>100</v>
      </c>
    </row>
    <row r="654" spans="1:10" ht="48" customHeight="1" x14ac:dyDescent="0.2">
      <c r="A654" s="185" t="s">
        <v>101</v>
      </c>
      <c r="B654" s="187" t="s">
        <v>351</v>
      </c>
      <c r="C654" s="185" t="s">
        <v>41</v>
      </c>
      <c r="D654" s="185" t="s">
        <v>352</v>
      </c>
      <c r="E654" s="286" t="s">
        <v>157</v>
      </c>
      <c r="F654" s="286"/>
      <c r="G654" s="186" t="s">
        <v>111</v>
      </c>
      <c r="H654" s="189">
        <v>1</v>
      </c>
      <c r="I654" s="188">
        <v>0.81</v>
      </c>
      <c r="J654" s="188">
        <v>0.81</v>
      </c>
    </row>
    <row r="655" spans="1:10" ht="36" customHeight="1" x14ac:dyDescent="0.2">
      <c r="A655" s="197" t="s">
        <v>114</v>
      </c>
      <c r="B655" s="199" t="s">
        <v>359</v>
      </c>
      <c r="C655" s="197" t="s">
        <v>41</v>
      </c>
      <c r="D655" s="197" t="s">
        <v>360</v>
      </c>
      <c r="E655" s="287" t="s">
        <v>135</v>
      </c>
      <c r="F655" s="287"/>
      <c r="G655" s="198" t="s">
        <v>75</v>
      </c>
      <c r="H655" s="202">
        <v>6.3999999999999997E-5</v>
      </c>
      <c r="I655" s="200">
        <v>12295.85</v>
      </c>
      <c r="J655" s="200">
        <v>0.78</v>
      </c>
    </row>
    <row r="656" spans="1:10" ht="24" customHeight="1" x14ac:dyDescent="0.2">
      <c r="A656" s="197" t="s">
        <v>114</v>
      </c>
      <c r="B656" s="199" t="s">
        <v>361</v>
      </c>
      <c r="C656" s="197" t="s">
        <v>41</v>
      </c>
      <c r="D656" s="197" t="s">
        <v>362</v>
      </c>
      <c r="E656" s="287" t="s">
        <v>135</v>
      </c>
      <c r="F656" s="287"/>
      <c r="G656" s="198" t="s">
        <v>75</v>
      </c>
      <c r="H656" s="202">
        <v>6.3999999999999997E-5</v>
      </c>
      <c r="I656" s="200">
        <v>568.21</v>
      </c>
      <c r="J656" s="200">
        <v>0.03</v>
      </c>
    </row>
    <row r="657" spans="1:10" x14ac:dyDescent="0.2">
      <c r="A657" s="205"/>
      <c r="B657" s="205"/>
      <c r="C657" s="205"/>
      <c r="D657" s="205"/>
      <c r="E657" s="205"/>
      <c r="F657" s="206"/>
      <c r="G657" s="205"/>
      <c r="H657" s="206"/>
      <c r="I657" s="205"/>
      <c r="J657" s="206"/>
    </row>
    <row r="658" spans="1:10" ht="15" thickBot="1" x14ac:dyDescent="0.25">
      <c r="A658" s="205"/>
      <c r="B658" s="205"/>
      <c r="C658" s="205"/>
      <c r="D658" s="205"/>
      <c r="E658" s="205" t="s">
        <v>107</v>
      </c>
      <c r="F658" s="206">
        <v>0.19</v>
      </c>
      <c r="G658" s="205"/>
      <c r="H658" s="289" t="s">
        <v>108</v>
      </c>
      <c r="I658" s="289"/>
      <c r="J658" s="206">
        <v>1</v>
      </c>
    </row>
    <row r="659" spans="1:10" ht="0.95" customHeight="1" thickTop="1" x14ac:dyDescent="0.2">
      <c r="A659" s="190"/>
      <c r="B659" s="190"/>
      <c r="C659" s="190"/>
      <c r="D659" s="190"/>
      <c r="E659" s="190"/>
      <c r="F659" s="190"/>
      <c r="G659" s="190"/>
      <c r="H659" s="190"/>
      <c r="I659" s="190"/>
      <c r="J659" s="190"/>
    </row>
    <row r="660" spans="1:10" ht="18" customHeight="1" x14ac:dyDescent="0.2">
      <c r="A660" s="182"/>
      <c r="B660" s="184" t="s">
        <v>5</v>
      </c>
      <c r="C660" s="182" t="s">
        <v>6</v>
      </c>
      <c r="D660" s="182" t="s">
        <v>7</v>
      </c>
      <c r="E660" s="285" t="s">
        <v>98</v>
      </c>
      <c r="F660" s="285"/>
      <c r="G660" s="183" t="s">
        <v>8</v>
      </c>
      <c r="H660" s="184" t="s">
        <v>9</v>
      </c>
      <c r="I660" s="184" t="s">
        <v>99</v>
      </c>
      <c r="J660" s="184" t="s">
        <v>100</v>
      </c>
    </row>
    <row r="661" spans="1:10" ht="48" customHeight="1" x14ac:dyDescent="0.2">
      <c r="A661" s="185" t="s">
        <v>101</v>
      </c>
      <c r="B661" s="187" t="s">
        <v>353</v>
      </c>
      <c r="C661" s="185" t="s">
        <v>41</v>
      </c>
      <c r="D661" s="185" t="s">
        <v>354</v>
      </c>
      <c r="E661" s="286" t="s">
        <v>157</v>
      </c>
      <c r="F661" s="286"/>
      <c r="G661" s="186" t="s">
        <v>111</v>
      </c>
      <c r="H661" s="189">
        <v>1</v>
      </c>
      <c r="I661" s="188">
        <v>0.09</v>
      </c>
      <c r="J661" s="188">
        <v>0.09</v>
      </c>
    </row>
    <row r="662" spans="1:10" ht="36" customHeight="1" x14ac:dyDescent="0.2">
      <c r="A662" s="197" t="s">
        <v>114</v>
      </c>
      <c r="B662" s="199" t="s">
        <v>359</v>
      </c>
      <c r="C662" s="197" t="s">
        <v>41</v>
      </c>
      <c r="D662" s="197" t="s">
        <v>360</v>
      </c>
      <c r="E662" s="287" t="s">
        <v>135</v>
      </c>
      <c r="F662" s="287"/>
      <c r="G662" s="198" t="s">
        <v>75</v>
      </c>
      <c r="H662" s="202">
        <v>7.6000000000000001E-6</v>
      </c>
      <c r="I662" s="200">
        <v>12295.85</v>
      </c>
      <c r="J662" s="200">
        <v>0.09</v>
      </c>
    </row>
    <row r="663" spans="1:10" x14ac:dyDescent="0.2">
      <c r="A663" s="205"/>
      <c r="B663" s="205"/>
      <c r="C663" s="205"/>
      <c r="D663" s="205"/>
      <c r="E663" s="205"/>
      <c r="F663" s="206"/>
      <c r="G663" s="205"/>
      <c r="H663" s="206"/>
      <c r="I663" s="205"/>
      <c r="J663" s="206"/>
    </row>
    <row r="664" spans="1:10" ht="15" thickBot="1" x14ac:dyDescent="0.25">
      <c r="A664" s="205"/>
      <c r="B664" s="205"/>
      <c r="C664" s="205"/>
      <c r="D664" s="205"/>
      <c r="E664" s="205" t="s">
        <v>107</v>
      </c>
      <c r="F664" s="206">
        <v>0.02</v>
      </c>
      <c r="G664" s="205"/>
      <c r="H664" s="289" t="s">
        <v>108</v>
      </c>
      <c r="I664" s="289"/>
      <c r="J664" s="206">
        <v>0.11</v>
      </c>
    </row>
    <row r="665" spans="1:10" ht="0.95" customHeight="1" thickTop="1" x14ac:dyDescent="0.2">
      <c r="A665" s="190"/>
      <c r="B665" s="190"/>
      <c r="C665" s="190"/>
      <c r="D665" s="190"/>
      <c r="E665" s="190"/>
      <c r="F665" s="190"/>
      <c r="G665" s="190"/>
      <c r="H665" s="190"/>
      <c r="I665" s="190"/>
      <c r="J665" s="190"/>
    </row>
    <row r="666" spans="1:10" ht="18" customHeight="1" x14ac:dyDescent="0.2">
      <c r="A666" s="182"/>
      <c r="B666" s="184" t="s">
        <v>5</v>
      </c>
      <c r="C666" s="182" t="s">
        <v>6</v>
      </c>
      <c r="D666" s="182" t="s">
        <v>7</v>
      </c>
      <c r="E666" s="285" t="s">
        <v>98</v>
      </c>
      <c r="F666" s="285"/>
      <c r="G666" s="183" t="s">
        <v>8</v>
      </c>
      <c r="H666" s="184" t="s">
        <v>9</v>
      </c>
      <c r="I666" s="184" t="s">
        <v>99</v>
      </c>
      <c r="J666" s="184" t="s">
        <v>100</v>
      </c>
    </row>
    <row r="667" spans="1:10" ht="48" customHeight="1" x14ac:dyDescent="0.2">
      <c r="A667" s="185" t="s">
        <v>101</v>
      </c>
      <c r="B667" s="187" t="s">
        <v>357</v>
      </c>
      <c r="C667" s="185" t="s">
        <v>41</v>
      </c>
      <c r="D667" s="185" t="s">
        <v>358</v>
      </c>
      <c r="E667" s="286" t="s">
        <v>157</v>
      </c>
      <c r="F667" s="286"/>
      <c r="G667" s="186" t="s">
        <v>111</v>
      </c>
      <c r="H667" s="189">
        <v>1</v>
      </c>
      <c r="I667" s="188">
        <v>1.02</v>
      </c>
      <c r="J667" s="188">
        <v>1.02</v>
      </c>
    </row>
    <row r="668" spans="1:10" ht="36" customHeight="1" x14ac:dyDescent="0.2">
      <c r="A668" s="197" t="s">
        <v>114</v>
      </c>
      <c r="B668" s="199" t="s">
        <v>359</v>
      </c>
      <c r="C668" s="197" t="s">
        <v>41</v>
      </c>
      <c r="D668" s="197" t="s">
        <v>360</v>
      </c>
      <c r="E668" s="287" t="s">
        <v>135</v>
      </c>
      <c r="F668" s="287"/>
      <c r="G668" s="198" t="s">
        <v>75</v>
      </c>
      <c r="H668" s="202">
        <v>8.0000000000000007E-5</v>
      </c>
      <c r="I668" s="200">
        <v>12295.85</v>
      </c>
      <c r="J668" s="200">
        <v>0.98</v>
      </c>
    </row>
    <row r="669" spans="1:10" ht="24" customHeight="1" x14ac:dyDescent="0.2">
      <c r="A669" s="197" t="s">
        <v>114</v>
      </c>
      <c r="B669" s="199" t="s">
        <v>361</v>
      </c>
      <c r="C669" s="197" t="s">
        <v>41</v>
      </c>
      <c r="D669" s="197" t="s">
        <v>362</v>
      </c>
      <c r="E669" s="287" t="s">
        <v>135</v>
      </c>
      <c r="F669" s="287"/>
      <c r="G669" s="198" t="s">
        <v>75</v>
      </c>
      <c r="H669" s="202">
        <v>8.0000000000000007E-5</v>
      </c>
      <c r="I669" s="200">
        <v>568.21</v>
      </c>
      <c r="J669" s="200">
        <v>0.04</v>
      </c>
    </row>
    <row r="670" spans="1:10" x14ac:dyDescent="0.2">
      <c r="A670" s="205"/>
      <c r="B670" s="205"/>
      <c r="C670" s="205"/>
      <c r="D670" s="205"/>
      <c r="E670" s="205"/>
      <c r="F670" s="206"/>
      <c r="G670" s="205"/>
      <c r="H670" s="206"/>
      <c r="I670" s="205"/>
      <c r="J670" s="206"/>
    </row>
    <row r="671" spans="1:10" ht="15" thickBot="1" x14ac:dyDescent="0.25">
      <c r="A671" s="205"/>
      <c r="B671" s="205"/>
      <c r="C671" s="205"/>
      <c r="D671" s="205"/>
      <c r="E671" s="205" t="s">
        <v>107</v>
      </c>
      <c r="F671" s="206">
        <v>0.24</v>
      </c>
      <c r="G671" s="205"/>
      <c r="H671" s="289" t="s">
        <v>108</v>
      </c>
      <c r="I671" s="289"/>
      <c r="J671" s="206">
        <v>1.26</v>
      </c>
    </row>
    <row r="672" spans="1:10" ht="0.95" customHeight="1" thickTop="1" x14ac:dyDescent="0.2">
      <c r="A672" s="190"/>
      <c r="B672" s="190"/>
      <c r="C672" s="190"/>
      <c r="D672" s="190"/>
      <c r="E672" s="190"/>
      <c r="F672" s="190"/>
      <c r="G672" s="190"/>
      <c r="H672" s="190"/>
      <c r="I672" s="190"/>
      <c r="J672" s="190"/>
    </row>
    <row r="673" spans="1:10" ht="18" customHeight="1" x14ac:dyDescent="0.2">
      <c r="A673" s="182"/>
      <c r="B673" s="184" t="s">
        <v>5</v>
      </c>
      <c r="C673" s="182" t="s">
        <v>6</v>
      </c>
      <c r="D673" s="182" t="s">
        <v>7</v>
      </c>
      <c r="E673" s="285" t="s">
        <v>98</v>
      </c>
      <c r="F673" s="285"/>
      <c r="G673" s="183" t="s">
        <v>8</v>
      </c>
      <c r="H673" s="184" t="s">
        <v>9</v>
      </c>
      <c r="I673" s="184" t="s">
        <v>99</v>
      </c>
      <c r="J673" s="184" t="s">
        <v>100</v>
      </c>
    </row>
    <row r="674" spans="1:10" ht="60" customHeight="1" x14ac:dyDescent="0.2">
      <c r="A674" s="185" t="s">
        <v>101</v>
      </c>
      <c r="B674" s="187" t="s">
        <v>355</v>
      </c>
      <c r="C674" s="185" t="s">
        <v>41</v>
      </c>
      <c r="D674" s="185" t="s">
        <v>356</v>
      </c>
      <c r="E674" s="286" t="s">
        <v>157</v>
      </c>
      <c r="F674" s="286"/>
      <c r="G674" s="186" t="s">
        <v>111</v>
      </c>
      <c r="H674" s="189">
        <v>1</v>
      </c>
      <c r="I674" s="188">
        <v>8.14</v>
      </c>
      <c r="J674" s="188">
        <v>8.14</v>
      </c>
    </row>
    <row r="675" spans="1:10" ht="24" customHeight="1" x14ac:dyDescent="0.2">
      <c r="A675" s="197" t="s">
        <v>114</v>
      </c>
      <c r="B675" s="199" t="s">
        <v>340</v>
      </c>
      <c r="C675" s="197" t="s">
        <v>41</v>
      </c>
      <c r="D675" s="197" t="s">
        <v>341</v>
      </c>
      <c r="E675" s="287" t="s">
        <v>115</v>
      </c>
      <c r="F675" s="287"/>
      <c r="G675" s="198" t="s">
        <v>342</v>
      </c>
      <c r="H675" s="202">
        <v>1.45</v>
      </c>
      <c r="I675" s="200">
        <v>5.62</v>
      </c>
      <c r="J675" s="200">
        <v>8.14</v>
      </c>
    </row>
    <row r="676" spans="1:10" x14ac:dyDescent="0.2">
      <c r="A676" s="205"/>
      <c r="B676" s="205"/>
      <c r="C676" s="205"/>
      <c r="D676" s="205"/>
      <c r="E676" s="205"/>
      <c r="F676" s="206"/>
      <c r="G676" s="205"/>
      <c r="H676" s="206"/>
      <c r="I676" s="205"/>
      <c r="J676" s="206"/>
    </row>
    <row r="677" spans="1:10" ht="15" thickBot="1" x14ac:dyDescent="0.25">
      <c r="A677" s="205"/>
      <c r="B677" s="205"/>
      <c r="C677" s="205"/>
      <c r="D677" s="205"/>
      <c r="E677" s="205" t="s">
        <v>107</v>
      </c>
      <c r="F677" s="206">
        <v>1.92</v>
      </c>
      <c r="G677" s="205"/>
      <c r="H677" s="289" t="s">
        <v>108</v>
      </c>
      <c r="I677" s="289"/>
      <c r="J677" s="206">
        <v>10.06</v>
      </c>
    </row>
    <row r="678" spans="1:10" ht="0.95" customHeight="1" thickTop="1" x14ac:dyDescent="0.2">
      <c r="A678" s="190"/>
      <c r="B678" s="190"/>
      <c r="C678" s="190"/>
      <c r="D678" s="190"/>
      <c r="E678" s="190"/>
      <c r="F678" s="190"/>
      <c r="G678" s="190"/>
      <c r="H678" s="190"/>
      <c r="I678" s="190"/>
      <c r="J678" s="190"/>
    </row>
    <row r="679" spans="1:10" ht="18" customHeight="1" x14ac:dyDescent="0.2">
      <c r="A679" s="182"/>
      <c r="B679" s="184" t="s">
        <v>5</v>
      </c>
      <c r="C679" s="182" t="s">
        <v>6</v>
      </c>
      <c r="D679" s="182" t="s">
        <v>7</v>
      </c>
      <c r="E679" s="285" t="s">
        <v>98</v>
      </c>
      <c r="F679" s="285"/>
      <c r="G679" s="183" t="s">
        <v>8</v>
      </c>
      <c r="H679" s="184" t="s">
        <v>9</v>
      </c>
      <c r="I679" s="184" t="s">
        <v>99</v>
      </c>
      <c r="J679" s="184" t="s">
        <v>100</v>
      </c>
    </row>
    <row r="680" spans="1:10" ht="24" customHeight="1" x14ac:dyDescent="0.2">
      <c r="A680" s="185" t="s">
        <v>101</v>
      </c>
      <c r="B680" s="187" t="s">
        <v>270</v>
      </c>
      <c r="C680" s="185" t="s">
        <v>41</v>
      </c>
      <c r="D680" s="185" t="s">
        <v>271</v>
      </c>
      <c r="E680" s="286" t="s">
        <v>102</v>
      </c>
      <c r="F680" s="286"/>
      <c r="G680" s="186" t="s">
        <v>111</v>
      </c>
      <c r="H680" s="189">
        <v>1</v>
      </c>
      <c r="I680" s="188">
        <v>7.0000000000000007E-2</v>
      </c>
      <c r="J680" s="188">
        <v>7.0000000000000007E-2</v>
      </c>
    </row>
    <row r="681" spans="1:10" ht="24" customHeight="1" x14ac:dyDescent="0.2">
      <c r="A681" s="197" t="s">
        <v>114</v>
      </c>
      <c r="B681" s="199" t="s">
        <v>272</v>
      </c>
      <c r="C681" s="197" t="s">
        <v>41</v>
      </c>
      <c r="D681" s="197" t="s">
        <v>273</v>
      </c>
      <c r="E681" s="287" t="s">
        <v>163</v>
      </c>
      <c r="F681" s="287"/>
      <c r="G681" s="198" t="s">
        <v>111</v>
      </c>
      <c r="H681" s="202">
        <v>4.1000000000000003E-3</v>
      </c>
      <c r="I681" s="200">
        <v>18.100000000000001</v>
      </c>
      <c r="J681" s="200">
        <v>7.0000000000000007E-2</v>
      </c>
    </row>
    <row r="682" spans="1:10" x14ac:dyDescent="0.2">
      <c r="A682" s="205"/>
      <c r="B682" s="205"/>
      <c r="C682" s="205"/>
      <c r="D682" s="205"/>
      <c r="E682" s="205"/>
      <c r="F682" s="206"/>
      <c r="G682" s="205"/>
      <c r="H682" s="206"/>
      <c r="I682" s="205"/>
      <c r="J682" s="206"/>
    </row>
    <row r="683" spans="1:10" ht="15" thickBot="1" x14ac:dyDescent="0.25">
      <c r="A683" s="205"/>
      <c r="B683" s="205"/>
      <c r="C683" s="205"/>
      <c r="D683" s="205"/>
      <c r="E683" s="205" t="s">
        <v>107</v>
      </c>
      <c r="F683" s="206">
        <v>0.01</v>
      </c>
      <c r="G683" s="205"/>
      <c r="H683" s="289" t="s">
        <v>108</v>
      </c>
      <c r="I683" s="289"/>
      <c r="J683" s="206">
        <v>0.08</v>
      </c>
    </row>
    <row r="684" spans="1:10" ht="0.95" customHeight="1" thickTop="1" x14ac:dyDescent="0.2">
      <c r="A684" s="190"/>
      <c r="B684" s="190"/>
      <c r="C684" s="190"/>
      <c r="D684" s="190"/>
      <c r="E684" s="190"/>
      <c r="F684" s="190"/>
      <c r="G684" s="190"/>
      <c r="H684" s="190"/>
      <c r="I684" s="190"/>
      <c r="J684" s="190"/>
    </row>
    <row r="685" spans="1:10" ht="18" customHeight="1" x14ac:dyDescent="0.2">
      <c r="A685" s="182"/>
      <c r="B685" s="184" t="s">
        <v>5</v>
      </c>
      <c r="C685" s="182" t="s">
        <v>6</v>
      </c>
      <c r="D685" s="182" t="s">
        <v>7</v>
      </c>
      <c r="E685" s="285" t="s">
        <v>98</v>
      </c>
      <c r="F685" s="285"/>
      <c r="G685" s="183" t="s">
        <v>8</v>
      </c>
      <c r="H685" s="184" t="s">
        <v>9</v>
      </c>
      <c r="I685" s="184" t="s">
        <v>99</v>
      </c>
      <c r="J685" s="184" t="s">
        <v>100</v>
      </c>
    </row>
    <row r="686" spans="1:10" ht="24" customHeight="1" x14ac:dyDescent="0.2">
      <c r="A686" s="185" t="s">
        <v>101</v>
      </c>
      <c r="B686" s="187" t="s">
        <v>284</v>
      </c>
      <c r="C686" s="185" t="s">
        <v>41</v>
      </c>
      <c r="D686" s="185" t="s">
        <v>285</v>
      </c>
      <c r="E686" s="286" t="s">
        <v>102</v>
      </c>
      <c r="F686" s="286"/>
      <c r="G686" s="186" t="s">
        <v>111</v>
      </c>
      <c r="H686" s="189">
        <v>1</v>
      </c>
      <c r="I686" s="188">
        <v>0.17</v>
      </c>
      <c r="J686" s="188">
        <v>0.17</v>
      </c>
    </row>
    <row r="687" spans="1:10" ht="24" customHeight="1" x14ac:dyDescent="0.2">
      <c r="A687" s="197" t="s">
        <v>114</v>
      </c>
      <c r="B687" s="199" t="s">
        <v>286</v>
      </c>
      <c r="C687" s="197" t="s">
        <v>41</v>
      </c>
      <c r="D687" s="197" t="s">
        <v>287</v>
      </c>
      <c r="E687" s="287" t="s">
        <v>163</v>
      </c>
      <c r="F687" s="287"/>
      <c r="G687" s="198" t="s">
        <v>111</v>
      </c>
      <c r="H687" s="202">
        <v>6.7000000000000002E-3</v>
      </c>
      <c r="I687" s="200">
        <v>26.33</v>
      </c>
      <c r="J687" s="200">
        <v>0.17</v>
      </c>
    </row>
    <row r="688" spans="1:10" x14ac:dyDescent="0.2">
      <c r="A688" s="205"/>
      <c r="B688" s="205"/>
      <c r="C688" s="205"/>
      <c r="D688" s="205"/>
      <c r="E688" s="205"/>
      <c r="F688" s="206"/>
      <c r="G688" s="205"/>
      <c r="H688" s="206"/>
      <c r="I688" s="205"/>
      <c r="J688" s="206"/>
    </row>
    <row r="689" spans="1:10" ht="15" thickBot="1" x14ac:dyDescent="0.25">
      <c r="A689" s="205"/>
      <c r="B689" s="205"/>
      <c r="C689" s="205"/>
      <c r="D689" s="205"/>
      <c r="E689" s="205" t="s">
        <v>107</v>
      </c>
      <c r="F689" s="206">
        <v>0.04</v>
      </c>
      <c r="G689" s="205"/>
      <c r="H689" s="289" t="s">
        <v>108</v>
      </c>
      <c r="I689" s="289"/>
      <c r="J689" s="206">
        <v>0.21</v>
      </c>
    </row>
    <row r="690" spans="1:10" ht="0.95" customHeight="1" thickTop="1" x14ac:dyDescent="0.2">
      <c r="A690" s="190"/>
      <c r="B690" s="190"/>
      <c r="C690" s="190"/>
      <c r="D690" s="190"/>
      <c r="E690" s="190"/>
      <c r="F690" s="190"/>
      <c r="G690" s="190"/>
      <c r="H690" s="190"/>
      <c r="I690" s="190"/>
      <c r="J690" s="190"/>
    </row>
    <row r="691" spans="1:10" ht="18" customHeight="1" x14ac:dyDescent="0.2">
      <c r="A691" s="182"/>
      <c r="B691" s="184" t="s">
        <v>5</v>
      </c>
      <c r="C691" s="182" t="s">
        <v>6</v>
      </c>
      <c r="D691" s="182" t="s">
        <v>7</v>
      </c>
      <c r="E691" s="285" t="s">
        <v>98</v>
      </c>
      <c r="F691" s="285"/>
      <c r="G691" s="183" t="s">
        <v>8</v>
      </c>
      <c r="H691" s="184" t="s">
        <v>9</v>
      </c>
      <c r="I691" s="184" t="s">
        <v>99</v>
      </c>
      <c r="J691" s="184" t="s">
        <v>100</v>
      </c>
    </row>
    <row r="692" spans="1:10" ht="24" customHeight="1" x14ac:dyDescent="0.2">
      <c r="A692" s="185" t="s">
        <v>101</v>
      </c>
      <c r="B692" s="187" t="s">
        <v>288</v>
      </c>
      <c r="C692" s="185" t="s">
        <v>41</v>
      </c>
      <c r="D692" s="185" t="s">
        <v>289</v>
      </c>
      <c r="E692" s="286" t="s">
        <v>102</v>
      </c>
      <c r="F692" s="286"/>
      <c r="G692" s="186" t="s">
        <v>111</v>
      </c>
      <c r="H692" s="189">
        <v>1</v>
      </c>
      <c r="I692" s="188">
        <v>0.1</v>
      </c>
      <c r="J692" s="188">
        <v>0.1</v>
      </c>
    </row>
    <row r="693" spans="1:10" ht="24" customHeight="1" x14ac:dyDescent="0.2">
      <c r="A693" s="197" t="s">
        <v>114</v>
      </c>
      <c r="B693" s="199" t="s">
        <v>290</v>
      </c>
      <c r="C693" s="197" t="s">
        <v>41</v>
      </c>
      <c r="D693" s="197" t="s">
        <v>291</v>
      </c>
      <c r="E693" s="287" t="s">
        <v>163</v>
      </c>
      <c r="F693" s="287"/>
      <c r="G693" s="198" t="s">
        <v>111</v>
      </c>
      <c r="H693" s="202">
        <v>6.7000000000000002E-3</v>
      </c>
      <c r="I693" s="200">
        <v>15.2</v>
      </c>
      <c r="J693" s="200">
        <v>0.1</v>
      </c>
    </row>
    <row r="694" spans="1:10" x14ac:dyDescent="0.2">
      <c r="A694" s="205"/>
      <c r="B694" s="205"/>
      <c r="C694" s="205"/>
      <c r="D694" s="205"/>
      <c r="E694" s="205"/>
      <c r="F694" s="206"/>
      <c r="G694" s="205"/>
      <c r="H694" s="206"/>
      <c r="I694" s="205"/>
      <c r="J694" s="206"/>
    </row>
    <row r="695" spans="1:10" ht="15" thickBot="1" x14ac:dyDescent="0.25">
      <c r="A695" s="205"/>
      <c r="B695" s="205"/>
      <c r="C695" s="205"/>
      <c r="D695" s="205"/>
      <c r="E695" s="205" t="s">
        <v>107</v>
      </c>
      <c r="F695" s="206">
        <v>0.02</v>
      </c>
      <c r="G695" s="205"/>
      <c r="H695" s="289" t="s">
        <v>108</v>
      </c>
      <c r="I695" s="289"/>
      <c r="J695" s="206">
        <v>0.12</v>
      </c>
    </row>
    <row r="696" spans="1:10" ht="0.95" customHeight="1" thickTop="1" x14ac:dyDescent="0.2">
      <c r="A696" s="190"/>
      <c r="B696" s="190"/>
      <c r="C696" s="190"/>
      <c r="D696" s="190"/>
      <c r="E696" s="190"/>
      <c r="F696" s="190"/>
      <c r="G696" s="190"/>
      <c r="H696" s="190"/>
      <c r="I696" s="190"/>
      <c r="J696" s="190"/>
    </row>
    <row r="697" spans="1:10" ht="18" customHeight="1" x14ac:dyDescent="0.2">
      <c r="A697" s="182"/>
      <c r="B697" s="184" t="s">
        <v>5</v>
      </c>
      <c r="C697" s="182" t="s">
        <v>6</v>
      </c>
      <c r="D697" s="182" t="s">
        <v>7</v>
      </c>
      <c r="E697" s="285" t="s">
        <v>98</v>
      </c>
      <c r="F697" s="285"/>
      <c r="G697" s="183" t="s">
        <v>8</v>
      </c>
      <c r="H697" s="184" t="s">
        <v>9</v>
      </c>
      <c r="I697" s="184" t="s">
        <v>99</v>
      </c>
      <c r="J697" s="184" t="s">
        <v>100</v>
      </c>
    </row>
    <row r="698" spans="1:10" ht="24" customHeight="1" x14ac:dyDescent="0.2">
      <c r="A698" s="185" t="s">
        <v>101</v>
      </c>
      <c r="B698" s="187" t="s">
        <v>313</v>
      </c>
      <c r="C698" s="185" t="s">
        <v>41</v>
      </c>
      <c r="D698" s="185" t="s">
        <v>314</v>
      </c>
      <c r="E698" s="286" t="s">
        <v>102</v>
      </c>
      <c r="F698" s="286"/>
      <c r="G698" s="186" t="s">
        <v>111</v>
      </c>
      <c r="H698" s="189">
        <v>1</v>
      </c>
      <c r="I698" s="188">
        <v>0.19</v>
      </c>
      <c r="J698" s="188">
        <v>0.19</v>
      </c>
    </row>
    <row r="699" spans="1:10" ht="24" customHeight="1" x14ac:dyDescent="0.2">
      <c r="A699" s="197" t="s">
        <v>114</v>
      </c>
      <c r="B699" s="199" t="s">
        <v>317</v>
      </c>
      <c r="C699" s="197" t="s">
        <v>41</v>
      </c>
      <c r="D699" s="197" t="s">
        <v>318</v>
      </c>
      <c r="E699" s="287" t="s">
        <v>163</v>
      </c>
      <c r="F699" s="287"/>
      <c r="G699" s="198" t="s">
        <v>111</v>
      </c>
      <c r="H699" s="202">
        <v>9.4000000000000004E-3</v>
      </c>
      <c r="I699" s="200">
        <v>20.56</v>
      </c>
      <c r="J699" s="200">
        <v>0.19</v>
      </c>
    </row>
    <row r="700" spans="1:10" x14ac:dyDescent="0.2">
      <c r="A700" s="205"/>
      <c r="B700" s="205"/>
      <c r="C700" s="205"/>
      <c r="D700" s="205"/>
      <c r="E700" s="205"/>
      <c r="F700" s="206"/>
      <c r="G700" s="205"/>
      <c r="H700" s="206"/>
      <c r="I700" s="205"/>
      <c r="J700" s="206"/>
    </row>
    <row r="701" spans="1:10" ht="15" thickBot="1" x14ac:dyDescent="0.25">
      <c r="A701" s="205"/>
      <c r="B701" s="205"/>
      <c r="C701" s="205"/>
      <c r="D701" s="205"/>
      <c r="E701" s="205" t="s">
        <v>107</v>
      </c>
      <c r="F701" s="206">
        <v>0.04</v>
      </c>
      <c r="G701" s="205"/>
      <c r="H701" s="289" t="s">
        <v>108</v>
      </c>
      <c r="I701" s="289"/>
      <c r="J701" s="206">
        <v>0.23</v>
      </c>
    </row>
    <row r="702" spans="1:10" ht="0.95" customHeight="1" thickTop="1" x14ac:dyDescent="0.2">
      <c r="A702" s="190"/>
      <c r="B702" s="190"/>
      <c r="C702" s="190"/>
      <c r="D702" s="190"/>
      <c r="E702" s="190"/>
      <c r="F702" s="190"/>
      <c r="G702" s="190"/>
      <c r="H702" s="190"/>
      <c r="I702" s="190"/>
      <c r="J702" s="190"/>
    </row>
    <row r="703" spans="1:10" ht="18" customHeight="1" x14ac:dyDescent="0.2">
      <c r="A703" s="182"/>
      <c r="B703" s="184" t="s">
        <v>5</v>
      </c>
      <c r="C703" s="182" t="s">
        <v>6</v>
      </c>
      <c r="D703" s="182" t="s">
        <v>7</v>
      </c>
      <c r="E703" s="285" t="s">
        <v>98</v>
      </c>
      <c r="F703" s="285"/>
      <c r="G703" s="183" t="s">
        <v>8</v>
      </c>
      <c r="H703" s="184" t="s">
        <v>9</v>
      </c>
      <c r="I703" s="184" t="s">
        <v>99</v>
      </c>
      <c r="J703" s="184" t="s">
        <v>100</v>
      </c>
    </row>
    <row r="704" spans="1:10" ht="24" customHeight="1" x14ac:dyDescent="0.2">
      <c r="A704" s="185" t="s">
        <v>101</v>
      </c>
      <c r="B704" s="187" t="s">
        <v>343</v>
      </c>
      <c r="C704" s="185" t="s">
        <v>41</v>
      </c>
      <c r="D704" s="185" t="s">
        <v>344</v>
      </c>
      <c r="E704" s="286" t="s">
        <v>102</v>
      </c>
      <c r="F704" s="286"/>
      <c r="G704" s="186" t="s">
        <v>111</v>
      </c>
      <c r="H704" s="189">
        <v>1</v>
      </c>
      <c r="I704" s="188">
        <v>0.19</v>
      </c>
      <c r="J704" s="188">
        <v>0.19</v>
      </c>
    </row>
    <row r="705" spans="1:10" ht="24" customHeight="1" x14ac:dyDescent="0.2">
      <c r="A705" s="197" t="s">
        <v>114</v>
      </c>
      <c r="B705" s="199" t="s">
        <v>345</v>
      </c>
      <c r="C705" s="197" t="s">
        <v>41</v>
      </c>
      <c r="D705" s="197" t="s">
        <v>346</v>
      </c>
      <c r="E705" s="287" t="s">
        <v>163</v>
      </c>
      <c r="F705" s="287"/>
      <c r="G705" s="198" t="s">
        <v>111</v>
      </c>
      <c r="H705" s="202">
        <v>9.4000000000000004E-3</v>
      </c>
      <c r="I705" s="200">
        <v>20.52</v>
      </c>
      <c r="J705" s="200">
        <v>0.19</v>
      </c>
    </row>
    <row r="706" spans="1:10" x14ac:dyDescent="0.2">
      <c r="A706" s="205"/>
      <c r="B706" s="205"/>
      <c r="C706" s="205"/>
      <c r="D706" s="205"/>
      <c r="E706" s="205"/>
      <c r="F706" s="206"/>
      <c r="G706" s="205"/>
      <c r="H706" s="206"/>
      <c r="I706" s="205"/>
      <c r="J706" s="206"/>
    </row>
    <row r="707" spans="1:10" ht="15" thickBot="1" x14ac:dyDescent="0.25">
      <c r="A707" s="205"/>
      <c r="B707" s="205"/>
      <c r="C707" s="205"/>
      <c r="D707" s="205"/>
      <c r="E707" s="205" t="s">
        <v>107</v>
      </c>
      <c r="F707" s="206">
        <v>0.04</v>
      </c>
      <c r="G707" s="205"/>
      <c r="H707" s="289" t="s">
        <v>108</v>
      </c>
      <c r="I707" s="289"/>
      <c r="J707" s="206">
        <v>0.23</v>
      </c>
    </row>
    <row r="708" spans="1:10" ht="0.95" customHeight="1" thickTop="1" x14ac:dyDescent="0.2">
      <c r="A708" s="190"/>
      <c r="B708" s="190"/>
      <c r="C708" s="190"/>
      <c r="D708" s="190"/>
      <c r="E708" s="190"/>
      <c r="F708" s="190"/>
      <c r="G708" s="190"/>
      <c r="H708" s="190"/>
      <c r="I708" s="190"/>
      <c r="J708" s="190"/>
    </row>
    <row r="709" spans="1:10" ht="18" customHeight="1" x14ac:dyDescent="0.2">
      <c r="A709" s="182"/>
      <c r="B709" s="184" t="s">
        <v>5</v>
      </c>
      <c r="C709" s="182" t="s">
        <v>6</v>
      </c>
      <c r="D709" s="182" t="s">
        <v>7</v>
      </c>
      <c r="E709" s="285" t="s">
        <v>98</v>
      </c>
      <c r="F709" s="285"/>
      <c r="G709" s="183" t="s">
        <v>8</v>
      </c>
      <c r="H709" s="184" t="s">
        <v>9</v>
      </c>
      <c r="I709" s="184" t="s">
        <v>99</v>
      </c>
      <c r="J709" s="184" t="s">
        <v>100</v>
      </c>
    </row>
    <row r="710" spans="1:10" ht="24" customHeight="1" x14ac:dyDescent="0.2">
      <c r="A710" s="185" t="s">
        <v>101</v>
      </c>
      <c r="B710" s="187" t="s">
        <v>363</v>
      </c>
      <c r="C710" s="185" t="s">
        <v>41</v>
      </c>
      <c r="D710" s="185" t="s">
        <v>364</v>
      </c>
      <c r="E710" s="286" t="s">
        <v>102</v>
      </c>
      <c r="F710" s="286"/>
      <c r="G710" s="186" t="s">
        <v>111</v>
      </c>
      <c r="H710" s="189">
        <v>1</v>
      </c>
      <c r="I710" s="188">
        <v>0.13</v>
      </c>
      <c r="J710" s="188">
        <v>0.13</v>
      </c>
    </row>
    <row r="711" spans="1:10" ht="24" customHeight="1" x14ac:dyDescent="0.2">
      <c r="A711" s="197" t="s">
        <v>114</v>
      </c>
      <c r="B711" s="199" t="s">
        <v>365</v>
      </c>
      <c r="C711" s="197" t="s">
        <v>41</v>
      </c>
      <c r="D711" s="197" t="s">
        <v>366</v>
      </c>
      <c r="E711" s="287" t="s">
        <v>163</v>
      </c>
      <c r="F711" s="287"/>
      <c r="G711" s="198" t="s">
        <v>111</v>
      </c>
      <c r="H711" s="202">
        <v>4.1000000000000003E-3</v>
      </c>
      <c r="I711" s="200">
        <v>32.04</v>
      </c>
      <c r="J711" s="200">
        <v>0.13</v>
      </c>
    </row>
    <row r="712" spans="1:10" x14ac:dyDescent="0.2">
      <c r="A712" s="205"/>
      <c r="B712" s="205"/>
      <c r="C712" s="205"/>
      <c r="D712" s="205"/>
      <c r="E712" s="205"/>
      <c r="F712" s="206"/>
      <c r="G712" s="205"/>
      <c r="H712" s="206"/>
      <c r="I712" s="205"/>
      <c r="J712" s="206"/>
    </row>
    <row r="713" spans="1:10" ht="15" thickBot="1" x14ac:dyDescent="0.25">
      <c r="A713" s="205"/>
      <c r="B713" s="205"/>
      <c r="C713" s="205"/>
      <c r="D713" s="205"/>
      <c r="E713" s="205" t="s">
        <v>107</v>
      </c>
      <c r="F713" s="206">
        <v>0.03</v>
      </c>
      <c r="G713" s="205"/>
      <c r="H713" s="289" t="s">
        <v>108</v>
      </c>
      <c r="I713" s="289"/>
      <c r="J713" s="206">
        <v>0.16</v>
      </c>
    </row>
    <row r="714" spans="1:10" ht="0.95" customHeight="1" thickTop="1" x14ac:dyDescent="0.2">
      <c r="A714" s="190"/>
      <c r="B714" s="190"/>
      <c r="C714" s="190"/>
      <c r="D714" s="190"/>
      <c r="E714" s="190"/>
      <c r="F714" s="190"/>
      <c r="G714" s="190"/>
      <c r="H714" s="190"/>
      <c r="I714" s="190"/>
      <c r="J714" s="190"/>
    </row>
    <row r="715" spans="1:10" ht="18" customHeight="1" x14ac:dyDescent="0.2">
      <c r="A715" s="182"/>
      <c r="B715" s="184" t="s">
        <v>5</v>
      </c>
      <c r="C715" s="182" t="s">
        <v>6</v>
      </c>
      <c r="D715" s="182" t="s">
        <v>7</v>
      </c>
      <c r="E715" s="285" t="s">
        <v>98</v>
      </c>
      <c r="F715" s="285"/>
      <c r="G715" s="183" t="s">
        <v>8</v>
      </c>
      <c r="H715" s="184" t="s">
        <v>9</v>
      </c>
      <c r="I715" s="184" t="s">
        <v>99</v>
      </c>
      <c r="J715" s="184" t="s">
        <v>100</v>
      </c>
    </row>
    <row r="716" spans="1:10" ht="24" customHeight="1" x14ac:dyDescent="0.2">
      <c r="A716" s="185" t="s">
        <v>101</v>
      </c>
      <c r="B716" s="187" t="s">
        <v>367</v>
      </c>
      <c r="C716" s="185" t="s">
        <v>41</v>
      </c>
      <c r="D716" s="185" t="s">
        <v>368</v>
      </c>
      <c r="E716" s="286" t="s">
        <v>102</v>
      </c>
      <c r="F716" s="286"/>
      <c r="G716" s="186" t="s">
        <v>111</v>
      </c>
      <c r="H716" s="189">
        <v>1</v>
      </c>
      <c r="I716" s="188">
        <v>0.28999999999999998</v>
      </c>
      <c r="J716" s="188">
        <v>0.28999999999999998</v>
      </c>
    </row>
    <row r="717" spans="1:10" ht="24" customHeight="1" x14ac:dyDescent="0.2">
      <c r="A717" s="197" t="s">
        <v>114</v>
      </c>
      <c r="B717" s="199" t="s">
        <v>369</v>
      </c>
      <c r="C717" s="197" t="s">
        <v>41</v>
      </c>
      <c r="D717" s="197" t="s">
        <v>370</v>
      </c>
      <c r="E717" s="287" t="s">
        <v>163</v>
      </c>
      <c r="F717" s="287"/>
      <c r="G717" s="198" t="s">
        <v>111</v>
      </c>
      <c r="H717" s="202">
        <v>1.46E-2</v>
      </c>
      <c r="I717" s="200">
        <v>20.52</v>
      </c>
      <c r="J717" s="200">
        <v>0.28999999999999998</v>
      </c>
    </row>
    <row r="718" spans="1:10" x14ac:dyDescent="0.2">
      <c r="A718" s="205"/>
      <c r="B718" s="205"/>
      <c r="C718" s="205"/>
      <c r="D718" s="205"/>
      <c r="E718" s="205"/>
      <c r="F718" s="206"/>
      <c r="G718" s="205"/>
      <c r="H718" s="206"/>
      <c r="I718" s="205"/>
      <c r="J718" s="206"/>
    </row>
    <row r="719" spans="1:10" ht="15" thickBot="1" x14ac:dyDescent="0.25">
      <c r="A719" s="205"/>
      <c r="B719" s="205"/>
      <c r="C719" s="205"/>
      <c r="D719" s="205"/>
      <c r="E719" s="205" t="s">
        <v>107</v>
      </c>
      <c r="F719" s="206">
        <v>0.06</v>
      </c>
      <c r="G719" s="205"/>
      <c r="H719" s="289" t="s">
        <v>108</v>
      </c>
      <c r="I719" s="289"/>
      <c r="J719" s="206">
        <v>0.35</v>
      </c>
    </row>
    <row r="720" spans="1:10" ht="0.95" customHeight="1" thickTop="1" x14ac:dyDescent="0.2">
      <c r="A720" s="190"/>
      <c r="B720" s="190"/>
      <c r="C720" s="190"/>
      <c r="D720" s="190"/>
      <c r="E720" s="190"/>
      <c r="F720" s="190"/>
      <c r="G720" s="190"/>
      <c r="H720" s="190"/>
      <c r="I720" s="190"/>
      <c r="J720" s="190"/>
    </row>
    <row r="721" spans="1:10" ht="18" customHeight="1" x14ac:dyDescent="0.2">
      <c r="A721" s="182"/>
      <c r="B721" s="184" t="s">
        <v>5</v>
      </c>
      <c r="C721" s="182" t="s">
        <v>6</v>
      </c>
      <c r="D721" s="182" t="s">
        <v>7</v>
      </c>
      <c r="E721" s="285" t="s">
        <v>98</v>
      </c>
      <c r="F721" s="285"/>
      <c r="G721" s="183" t="s">
        <v>8</v>
      </c>
      <c r="H721" s="184" t="s">
        <v>9</v>
      </c>
      <c r="I721" s="184" t="s">
        <v>99</v>
      </c>
      <c r="J721" s="184" t="s">
        <v>100</v>
      </c>
    </row>
    <row r="722" spans="1:10" ht="24" customHeight="1" x14ac:dyDescent="0.2">
      <c r="A722" s="185" t="s">
        <v>101</v>
      </c>
      <c r="B722" s="187" t="s">
        <v>371</v>
      </c>
      <c r="C722" s="185" t="s">
        <v>41</v>
      </c>
      <c r="D722" s="185" t="s">
        <v>372</v>
      </c>
      <c r="E722" s="286" t="s">
        <v>102</v>
      </c>
      <c r="F722" s="286"/>
      <c r="G722" s="186" t="s">
        <v>111</v>
      </c>
      <c r="H722" s="189">
        <v>1</v>
      </c>
      <c r="I722" s="188">
        <v>1.26</v>
      </c>
      <c r="J722" s="188">
        <v>1.26</v>
      </c>
    </row>
    <row r="723" spans="1:10" ht="24" customHeight="1" x14ac:dyDescent="0.2">
      <c r="A723" s="197" t="s">
        <v>114</v>
      </c>
      <c r="B723" s="199" t="s">
        <v>373</v>
      </c>
      <c r="C723" s="197" t="s">
        <v>41</v>
      </c>
      <c r="D723" s="197" t="s">
        <v>374</v>
      </c>
      <c r="E723" s="287" t="s">
        <v>163</v>
      </c>
      <c r="F723" s="287"/>
      <c r="G723" s="198" t="s">
        <v>111</v>
      </c>
      <c r="H723" s="202">
        <v>1.2E-2</v>
      </c>
      <c r="I723" s="200">
        <v>105.28</v>
      </c>
      <c r="J723" s="200">
        <v>1.26</v>
      </c>
    </row>
    <row r="724" spans="1:10" x14ac:dyDescent="0.2">
      <c r="A724" s="205"/>
      <c r="B724" s="205"/>
      <c r="C724" s="205"/>
      <c r="D724" s="205"/>
      <c r="E724" s="205"/>
      <c r="F724" s="206"/>
      <c r="G724" s="205"/>
      <c r="H724" s="206"/>
      <c r="I724" s="205"/>
      <c r="J724" s="206"/>
    </row>
    <row r="725" spans="1:10" ht="15" thickBot="1" x14ac:dyDescent="0.25">
      <c r="A725" s="205"/>
      <c r="B725" s="205"/>
      <c r="C725" s="205"/>
      <c r="D725" s="205"/>
      <c r="E725" s="205" t="s">
        <v>107</v>
      </c>
      <c r="F725" s="206">
        <v>0.28999999999999998</v>
      </c>
      <c r="G725" s="205"/>
      <c r="H725" s="289" t="s">
        <v>108</v>
      </c>
      <c r="I725" s="289"/>
      <c r="J725" s="206">
        <v>1.55</v>
      </c>
    </row>
    <row r="726" spans="1:10" ht="0.95" customHeight="1" thickTop="1" x14ac:dyDescent="0.2">
      <c r="A726" s="190"/>
      <c r="B726" s="190"/>
      <c r="C726" s="190"/>
      <c r="D726" s="190"/>
      <c r="E726" s="190"/>
      <c r="F726" s="190"/>
      <c r="G726" s="190"/>
      <c r="H726" s="190"/>
      <c r="I726" s="190"/>
      <c r="J726" s="190"/>
    </row>
    <row r="727" spans="1:10" ht="18" customHeight="1" x14ac:dyDescent="0.2">
      <c r="A727" s="182"/>
      <c r="B727" s="184" t="s">
        <v>5</v>
      </c>
      <c r="C727" s="182" t="s">
        <v>6</v>
      </c>
      <c r="D727" s="182" t="s">
        <v>7</v>
      </c>
      <c r="E727" s="285" t="s">
        <v>98</v>
      </c>
      <c r="F727" s="285"/>
      <c r="G727" s="183" t="s">
        <v>8</v>
      </c>
      <c r="H727" s="184" t="s">
        <v>9</v>
      </c>
      <c r="I727" s="184" t="s">
        <v>99</v>
      </c>
      <c r="J727" s="184" t="s">
        <v>100</v>
      </c>
    </row>
    <row r="728" spans="1:10" ht="24" customHeight="1" x14ac:dyDescent="0.2">
      <c r="A728" s="185" t="s">
        <v>101</v>
      </c>
      <c r="B728" s="187" t="s">
        <v>375</v>
      </c>
      <c r="C728" s="185" t="s">
        <v>41</v>
      </c>
      <c r="D728" s="185" t="s">
        <v>376</v>
      </c>
      <c r="E728" s="286" t="s">
        <v>102</v>
      </c>
      <c r="F728" s="286"/>
      <c r="G728" s="186" t="s">
        <v>111</v>
      </c>
      <c r="H728" s="189">
        <v>1</v>
      </c>
      <c r="I728" s="188">
        <v>1.96</v>
      </c>
      <c r="J728" s="188">
        <v>1.96</v>
      </c>
    </row>
    <row r="729" spans="1:10" ht="24" customHeight="1" x14ac:dyDescent="0.2">
      <c r="A729" s="197" t="s">
        <v>114</v>
      </c>
      <c r="B729" s="199" t="s">
        <v>377</v>
      </c>
      <c r="C729" s="197" t="s">
        <v>41</v>
      </c>
      <c r="D729" s="197" t="s">
        <v>378</v>
      </c>
      <c r="E729" s="287" t="s">
        <v>163</v>
      </c>
      <c r="F729" s="287"/>
      <c r="G729" s="198" t="s">
        <v>111</v>
      </c>
      <c r="H729" s="202">
        <v>1.2E-2</v>
      </c>
      <c r="I729" s="200">
        <v>163.79</v>
      </c>
      <c r="J729" s="200">
        <v>1.96</v>
      </c>
    </row>
    <row r="730" spans="1:10" x14ac:dyDescent="0.2">
      <c r="A730" s="205"/>
      <c r="B730" s="205"/>
      <c r="C730" s="205"/>
      <c r="D730" s="205"/>
      <c r="E730" s="205"/>
      <c r="F730" s="206"/>
      <c r="G730" s="205"/>
      <c r="H730" s="206"/>
      <c r="I730" s="205"/>
      <c r="J730" s="206"/>
    </row>
    <row r="731" spans="1:10" ht="15" thickBot="1" x14ac:dyDescent="0.25">
      <c r="A731" s="205"/>
      <c r="B731" s="205"/>
      <c r="C731" s="205"/>
      <c r="D731" s="205"/>
      <c r="E731" s="205" t="s">
        <v>107</v>
      </c>
      <c r="F731" s="206">
        <v>0.46</v>
      </c>
      <c r="G731" s="205"/>
      <c r="H731" s="289" t="s">
        <v>108</v>
      </c>
      <c r="I731" s="289"/>
      <c r="J731" s="206">
        <v>2.42</v>
      </c>
    </row>
    <row r="732" spans="1:10" ht="0.95" customHeight="1" thickTop="1" x14ac:dyDescent="0.2">
      <c r="A732" s="190"/>
      <c r="B732" s="190"/>
      <c r="C732" s="190"/>
      <c r="D732" s="190"/>
      <c r="E732" s="190"/>
      <c r="F732" s="190"/>
      <c r="G732" s="190"/>
      <c r="H732" s="190"/>
      <c r="I732" s="190"/>
      <c r="J732" s="190"/>
    </row>
    <row r="733" spans="1:10" ht="18" customHeight="1" x14ac:dyDescent="0.2">
      <c r="A733" s="182"/>
      <c r="B733" s="184" t="s">
        <v>5</v>
      </c>
      <c r="C733" s="182" t="s">
        <v>6</v>
      </c>
      <c r="D733" s="182" t="s">
        <v>7</v>
      </c>
      <c r="E733" s="285" t="s">
        <v>98</v>
      </c>
      <c r="F733" s="285"/>
      <c r="G733" s="183" t="s">
        <v>8</v>
      </c>
      <c r="H733" s="184" t="s">
        <v>9</v>
      </c>
      <c r="I733" s="184" t="s">
        <v>99</v>
      </c>
      <c r="J733" s="184" t="s">
        <v>100</v>
      </c>
    </row>
    <row r="734" spans="1:10" ht="24" customHeight="1" x14ac:dyDescent="0.2">
      <c r="A734" s="185" t="s">
        <v>101</v>
      </c>
      <c r="B734" s="187" t="s">
        <v>379</v>
      </c>
      <c r="C734" s="185" t="s">
        <v>41</v>
      </c>
      <c r="D734" s="185" t="s">
        <v>380</v>
      </c>
      <c r="E734" s="286" t="s">
        <v>102</v>
      </c>
      <c r="F734" s="286"/>
      <c r="G734" s="186" t="s">
        <v>111</v>
      </c>
      <c r="H734" s="189">
        <v>1</v>
      </c>
      <c r="I734" s="188">
        <v>0.05</v>
      </c>
      <c r="J734" s="188">
        <v>0.05</v>
      </c>
    </row>
    <row r="735" spans="1:10" ht="24" customHeight="1" x14ac:dyDescent="0.2">
      <c r="A735" s="197" t="s">
        <v>114</v>
      </c>
      <c r="B735" s="199" t="s">
        <v>381</v>
      </c>
      <c r="C735" s="197" t="s">
        <v>41</v>
      </c>
      <c r="D735" s="197" t="s">
        <v>382</v>
      </c>
      <c r="E735" s="287" t="s">
        <v>163</v>
      </c>
      <c r="F735" s="287"/>
      <c r="G735" s="198" t="s">
        <v>111</v>
      </c>
      <c r="H735" s="202">
        <v>4.1000000000000003E-3</v>
      </c>
      <c r="I735" s="200">
        <v>13.53</v>
      </c>
      <c r="J735" s="200">
        <v>0.05</v>
      </c>
    </row>
    <row r="736" spans="1:10" x14ac:dyDescent="0.2">
      <c r="A736" s="205"/>
      <c r="B736" s="205"/>
      <c r="C736" s="205"/>
      <c r="D736" s="205"/>
      <c r="E736" s="205"/>
      <c r="F736" s="206"/>
      <c r="G736" s="205"/>
      <c r="H736" s="206"/>
      <c r="I736" s="205"/>
      <c r="J736" s="206"/>
    </row>
    <row r="737" spans="1:10" ht="15" thickBot="1" x14ac:dyDescent="0.25">
      <c r="A737" s="205"/>
      <c r="B737" s="205"/>
      <c r="C737" s="205"/>
      <c r="D737" s="205"/>
      <c r="E737" s="205" t="s">
        <v>107</v>
      </c>
      <c r="F737" s="206">
        <v>0.01</v>
      </c>
      <c r="G737" s="205"/>
      <c r="H737" s="289" t="s">
        <v>108</v>
      </c>
      <c r="I737" s="289"/>
      <c r="J737" s="206">
        <v>0.06</v>
      </c>
    </row>
    <row r="738" spans="1:10" ht="0.95" customHeight="1" thickTop="1" x14ac:dyDescent="0.2">
      <c r="A738" s="190"/>
      <c r="B738" s="190"/>
      <c r="C738" s="190"/>
      <c r="D738" s="190"/>
      <c r="E738" s="190"/>
      <c r="F738" s="190"/>
      <c r="G738" s="190"/>
      <c r="H738" s="190"/>
      <c r="I738" s="190"/>
      <c r="J738" s="190"/>
    </row>
    <row r="739" spans="1:10" ht="18" customHeight="1" x14ac:dyDescent="0.2">
      <c r="A739" s="182"/>
      <c r="B739" s="184" t="s">
        <v>5</v>
      </c>
      <c r="C739" s="182" t="s">
        <v>6</v>
      </c>
      <c r="D739" s="182" t="s">
        <v>7</v>
      </c>
      <c r="E739" s="285" t="s">
        <v>98</v>
      </c>
      <c r="F739" s="285"/>
      <c r="G739" s="183" t="s">
        <v>8</v>
      </c>
      <c r="H739" s="184" t="s">
        <v>9</v>
      </c>
      <c r="I739" s="184" t="s">
        <v>99</v>
      </c>
      <c r="J739" s="184" t="s">
        <v>100</v>
      </c>
    </row>
    <row r="740" spans="1:10" ht="24" customHeight="1" x14ac:dyDescent="0.2">
      <c r="A740" s="185" t="s">
        <v>101</v>
      </c>
      <c r="B740" s="187" t="s">
        <v>383</v>
      </c>
      <c r="C740" s="185" t="s">
        <v>41</v>
      </c>
      <c r="D740" s="185" t="s">
        <v>384</v>
      </c>
      <c r="E740" s="286" t="s">
        <v>102</v>
      </c>
      <c r="F740" s="286"/>
      <c r="G740" s="186" t="s">
        <v>111</v>
      </c>
      <c r="H740" s="189">
        <v>1</v>
      </c>
      <c r="I740" s="188">
        <v>0.75</v>
      </c>
      <c r="J740" s="188">
        <v>0.75</v>
      </c>
    </row>
    <row r="741" spans="1:10" ht="24" customHeight="1" x14ac:dyDescent="0.2">
      <c r="A741" s="197" t="s">
        <v>114</v>
      </c>
      <c r="B741" s="199" t="s">
        <v>385</v>
      </c>
      <c r="C741" s="197" t="s">
        <v>41</v>
      </c>
      <c r="D741" s="197" t="s">
        <v>386</v>
      </c>
      <c r="E741" s="287" t="s">
        <v>163</v>
      </c>
      <c r="F741" s="287"/>
      <c r="G741" s="198" t="s">
        <v>111</v>
      </c>
      <c r="H741" s="202">
        <v>1.72E-2</v>
      </c>
      <c r="I741" s="200">
        <v>43.94</v>
      </c>
      <c r="J741" s="200">
        <v>0.75</v>
      </c>
    </row>
    <row r="742" spans="1:10" x14ac:dyDescent="0.2">
      <c r="A742" s="205"/>
      <c r="B742" s="205"/>
      <c r="C742" s="205"/>
      <c r="D742" s="205"/>
      <c r="E742" s="205"/>
      <c r="F742" s="206"/>
      <c r="G742" s="205"/>
      <c r="H742" s="206"/>
      <c r="I742" s="205"/>
      <c r="J742" s="206"/>
    </row>
    <row r="743" spans="1:10" ht="15" thickBot="1" x14ac:dyDescent="0.25">
      <c r="A743" s="205"/>
      <c r="B743" s="205"/>
      <c r="C743" s="205"/>
      <c r="D743" s="205"/>
      <c r="E743" s="205" t="s">
        <v>107</v>
      </c>
      <c r="F743" s="206">
        <v>0.17</v>
      </c>
      <c r="G743" s="205"/>
      <c r="H743" s="289" t="s">
        <v>108</v>
      </c>
      <c r="I743" s="289"/>
      <c r="J743" s="206">
        <v>0.92</v>
      </c>
    </row>
    <row r="744" spans="1:10" ht="0.95" customHeight="1" thickTop="1" x14ac:dyDescent="0.2">
      <c r="A744" s="190"/>
      <c r="B744" s="190"/>
      <c r="C744" s="190"/>
      <c r="D744" s="190"/>
      <c r="E744" s="190"/>
      <c r="F744" s="190"/>
      <c r="G744" s="190"/>
      <c r="H744" s="190"/>
      <c r="I744" s="190"/>
      <c r="J744" s="190"/>
    </row>
    <row r="745" spans="1:10" ht="18" customHeight="1" x14ac:dyDescent="0.2">
      <c r="A745" s="182"/>
      <c r="B745" s="184" t="s">
        <v>5</v>
      </c>
      <c r="C745" s="182" t="s">
        <v>6</v>
      </c>
      <c r="D745" s="182" t="s">
        <v>7</v>
      </c>
      <c r="E745" s="285" t="s">
        <v>98</v>
      </c>
      <c r="F745" s="285"/>
      <c r="G745" s="183" t="s">
        <v>8</v>
      </c>
      <c r="H745" s="184" t="s">
        <v>9</v>
      </c>
      <c r="I745" s="184" t="s">
        <v>99</v>
      </c>
      <c r="J745" s="184" t="s">
        <v>100</v>
      </c>
    </row>
    <row r="746" spans="1:10" ht="24" customHeight="1" x14ac:dyDescent="0.2">
      <c r="A746" s="185" t="s">
        <v>101</v>
      </c>
      <c r="B746" s="187" t="s">
        <v>387</v>
      </c>
      <c r="C746" s="185" t="s">
        <v>41</v>
      </c>
      <c r="D746" s="185" t="s">
        <v>388</v>
      </c>
      <c r="E746" s="286" t="s">
        <v>102</v>
      </c>
      <c r="F746" s="286"/>
      <c r="G746" s="186" t="s">
        <v>111</v>
      </c>
      <c r="H746" s="189">
        <v>1</v>
      </c>
      <c r="I746" s="188">
        <v>0.1</v>
      </c>
      <c r="J746" s="188">
        <v>0.1</v>
      </c>
    </row>
    <row r="747" spans="1:10" ht="24" customHeight="1" x14ac:dyDescent="0.2">
      <c r="A747" s="197" t="s">
        <v>114</v>
      </c>
      <c r="B747" s="199" t="s">
        <v>389</v>
      </c>
      <c r="C747" s="197" t="s">
        <v>41</v>
      </c>
      <c r="D747" s="197" t="s">
        <v>390</v>
      </c>
      <c r="E747" s="287" t="s">
        <v>163</v>
      </c>
      <c r="F747" s="287"/>
      <c r="G747" s="198" t="s">
        <v>111</v>
      </c>
      <c r="H747" s="202">
        <v>4.1000000000000003E-3</v>
      </c>
      <c r="I747" s="200">
        <v>24.72</v>
      </c>
      <c r="J747" s="200">
        <v>0.1</v>
      </c>
    </row>
    <row r="748" spans="1:10" x14ac:dyDescent="0.2">
      <c r="A748" s="205"/>
      <c r="B748" s="205"/>
      <c r="C748" s="205"/>
      <c r="D748" s="205"/>
      <c r="E748" s="205"/>
      <c r="F748" s="206"/>
      <c r="G748" s="205"/>
      <c r="H748" s="206"/>
      <c r="I748" s="205"/>
      <c r="J748" s="206"/>
    </row>
    <row r="749" spans="1:10" ht="15" thickBot="1" x14ac:dyDescent="0.25">
      <c r="A749" s="205"/>
      <c r="B749" s="205"/>
      <c r="C749" s="205"/>
      <c r="D749" s="205"/>
      <c r="E749" s="205" t="s">
        <v>107</v>
      </c>
      <c r="F749" s="206">
        <v>0.02</v>
      </c>
      <c r="G749" s="205"/>
      <c r="H749" s="289" t="s">
        <v>108</v>
      </c>
      <c r="I749" s="289"/>
      <c r="J749" s="206">
        <v>0.12</v>
      </c>
    </row>
    <row r="750" spans="1:10" ht="0.95" customHeight="1" thickTop="1" x14ac:dyDescent="0.2">
      <c r="A750" s="190"/>
      <c r="B750" s="190"/>
      <c r="C750" s="190"/>
      <c r="D750" s="190"/>
      <c r="E750" s="190"/>
      <c r="F750" s="190"/>
      <c r="G750" s="190"/>
      <c r="H750" s="190"/>
      <c r="I750" s="190"/>
      <c r="J750" s="190"/>
    </row>
    <row r="751" spans="1:10" ht="18" customHeight="1" x14ac:dyDescent="0.2">
      <c r="A751" s="182"/>
      <c r="B751" s="184" t="s">
        <v>5</v>
      </c>
      <c r="C751" s="182" t="s">
        <v>6</v>
      </c>
      <c r="D751" s="182" t="s">
        <v>7</v>
      </c>
      <c r="E751" s="285" t="s">
        <v>98</v>
      </c>
      <c r="F751" s="285"/>
      <c r="G751" s="183" t="s">
        <v>8</v>
      </c>
      <c r="H751" s="184" t="s">
        <v>9</v>
      </c>
      <c r="I751" s="184" t="s">
        <v>99</v>
      </c>
      <c r="J751" s="184" t="s">
        <v>100</v>
      </c>
    </row>
    <row r="752" spans="1:10" ht="24" customHeight="1" x14ac:dyDescent="0.2">
      <c r="A752" s="185" t="s">
        <v>101</v>
      </c>
      <c r="B752" s="187" t="s">
        <v>391</v>
      </c>
      <c r="C752" s="185" t="s">
        <v>41</v>
      </c>
      <c r="D752" s="185" t="s">
        <v>392</v>
      </c>
      <c r="E752" s="286" t="s">
        <v>102</v>
      </c>
      <c r="F752" s="286"/>
      <c r="G752" s="186" t="s">
        <v>111</v>
      </c>
      <c r="H752" s="189">
        <v>1</v>
      </c>
      <c r="I752" s="188">
        <v>0.12</v>
      </c>
      <c r="J752" s="188">
        <v>0.12</v>
      </c>
    </row>
    <row r="753" spans="1:10" ht="24" customHeight="1" x14ac:dyDescent="0.2">
      <c r="A753" s="197" t="s">
        <v>114</v>
      </c>
      <c r="B753" s="199" t="s">
        <v>393</v>
      </c>
      <c r="C753" s="197" t="s">
        <v>41</v>
      </c>
      <c r="D753" s="197" t="s">
        <v>394</v>
      </c>
      <c r="E753" s="287" t="s">
        <v>163</v>
      </c>
      <c r="F753" s="287"/>
      <c r="G753" s="198" t="s">
        <v>111</v>
      </c>
      <c r="H753" s="202">
        <v>6.7000000000000002E-3</v>
      </c>
      <c r="I753" s="200">
        <v>19.38</v>
      </c>
      <c r="J753" s="200">
        <v>0.12</v>
      </c>
    </row>
    <row r="754" spans="1:10" x14ac:dyDescent="0.2">
      <c r="A754" s="205"/>
      <c r="B754" s="205"/>
      <c r="C754" s="205"/>
      <c r="D754" s="205"/>
      <c r="E754" s="205"/>
      <c r="F754" s="206"/>
      <c r="G754" s="205"/>
      <c r="H754" s="206"/>
      <c r="I754" s="205"/>
      <c r="J754" s="206"/>
    </row>
    <row r="755" spans="1:10" ht="15" thickBot="1" x14ac:dyDescent="0.25">
      <c r="A755" s="205"/>
      <c r="B755" s="205"/>
      <c r="C755" s="205"/>
      <c r="D755" s="205"/>
      <c r="E755" s="205" t="s">
        <v>107</v>
      </c>
      <c r="F755" s="206">
        <v>0.02</v>
      </c>
      <c r="G755" s="205"/>
      <c r="H755" s="289" t="s">
        <v>108</v>
      </c>
      <c r="I755" s="289"/>
      <c r="J755" s="206">
        <v>0.14000000000000001</v>
      </c>
    </row>
    <row r="756" spans="1:10" ht="0.95" customHeight="1" thickTop="1" x14ac:dyDescent="0.2">
      <c r="A756" s="190"/>
      <c r="B756" s="190"/>
      <c r="C756" s="190"/>
      <c r="D756" s="190"/>
      <c r="E756" s="190"/>
      <c r="F756" s="190"/>
      <c r="G756" s="190"/>
      <c r="H756" s="190"/>
      <c r="I756" s="190"/>
      <c r="J756" s="190"/>
    </row>
    <row r="757" spans="1:10" ht="18" customHeight="1" x14ac:dyDescent="0.2">
      <c r="A757" s="182"/>
      <c r="B757" s="184" t="s">
        <v>5</v>
      </c>
      <c r="C757" s="182" t="s">
        <v>6</v>
      </c>
      <c r="D757" s="182" t="s">
        <v>7</v>
      </c>
      <c r="E757" s="285" t="s">
        <v>98</v>
      </c>
      <c r="F757" s="285"/>
      <c r="G757" s="183" t="s">
        <v>8</v>
      </c>
      <c r="H757" s="184" t="s">
        <v>9</v>
      </c>
      <c r="I757" s="184" t="s">
        <v>99</v>
      </c>
      <c r="J757" s="184" t="s">
        <v>100</v>
      </c>
    </row>
    <row r="758" spans="1:10" ht="36" customHeight="1" x14ac:dyDescent="0.2">
      <c r="A758" s="185" t="s">
        <v>101</v>
      </c>
      <c r="B758" s="187" t="s">
        <v>395</v>
      </c>
      <c r="C758" s="185" t="s">
        <v>41</v>
      </c>
      <c r="D758" s="185" t="s">
        <v>396</v>
      </c>
      <c r="E758" s="286" t="s">
        <v>102</v>
      </c>
      <c r="F758" s="286"/>
      <c r="G758" s="186" t="s">
        <v>111</v>
      </c>
      <c r="H758" s="189">
        <v>1</v>
      </c>
      <c r="I758" s="188">
        <v>0.14000000000000001</v>
      </c>
      <c r="J758" s="188">
        <v>0.14000000000000001</v>
      </c>
    </row>
    <row r="759" spans="1:10" ht="24" customHeight="1" x14ac:dyDescent="0.2">
      <c r="A759" s="197" t="s">
        <v>114</v>
      </c>
      <c r="B759" s="199" t="s">
        <v>397</v>
      </c>
      <c r="C759" s="197" t="s">
        <v>41</v>
      </c>
      <c r="D759" s="197" t="s">
        <v>398</v>
      </c>
      <c r="E759" s="287" t="s">
        <v>163</v>
      </c>
      <c r="F759" s="287"/>
      <c r="G759" s="198" t="s">
        <v>111</v>
      </c>
      <c r="H759" s="202">
        <v>6.7000000000000002E-3</v>
      </c>
      <c r="I759" s="200">
        <v>21.57</v>
      </c>
      <c r="J759" s="200">
        <v>0.14000000000000001</v>
      </c>
    </row>
    <row r="760" spans="1:10" x14ac:dyDescent="0.2">
      <c r="A760" s="205"/>
      <c r="B760" s="205"/>
      <c r="C760" s="205"/>
      <c r="D760" s="205"/>
      <c r="E760" s="205"/>
      <c r="F760" s="206"/>
      <c r="G760" s="205"/>
      <c r="H760" s="206"/>
      <c r="I760" s="205"/>
      <c r="J760" s="206"/>
    </row>
    <row r="761" spans="1:10" ht="15" thickBot="1" x14ac:dyDescent="0.25">
      <c r="A761" s="205"/>
      <c r="B761" s="205"/>
      <c r="C761" s="205"/>
      <c r="D761" s="205"/>
      <c r="E761" s="205" t="s">
        <v>107</v>
      </c>
      <c r="F761" s="206">
        <v>0.03</v>
      </c>
      <c r="G761" s="205"/>
      <c r="H761" s="289" t="s">
        <v>108</v>
      </c>
      <c r="I761" s="289"/>
      <c r="J761" s="206">
        <v>0.17</v>
      </c>
    </row>
    <row r="762" spans="1:10" ht="0.95" customHeight="1" thickTop="1" x14ac:dyDescent="0.2">
      <c r="A762" s="190"/>
      <c r="B762" s="190"/>
      <c r="C762" s="190"/>
      <c r="D762" s="190"/>
      <c r="E762" s="190"/>
      <c r="F762" s="190"/>
      <c r="G762" s="190"/>
      <c r="H762" s="190"/>
      <c r="I762" s="190"/>
      <c r="J762" s="190"/>
    </row>
    <row r="763" spans="1:10" ht="18" customHeight="1" x14ac:dyDescent="0.2">
      <c r="A763" s="182"/>
      <c r="B763" s="184" t="s">
        <v>5</v>
      </c>
      <c r="C763" s="182" t="s">
        <v>6</v>
      </c>
      <c r="D763" s="182" t="s">
        <v>7</v>
      </c>
      <c r="E763" s="285" t="s">
        <v>98</v>
      </c>
      <c r="F763" s="285"/>
      <c r="G763" s="183" t="s">
        <v>8</v>
      </c>
      <c r="H763" s="184" t="s">
        <v>9</v>
      </c>
      <c r="I763" s="184" t="s">
        <v>99</v>
      </c>
      <c r="J763" s="184" t="s">
        <v>100</v>
      </c>
    </row>
    <row r="764" spans="1:10" ht="24" customHeight="1" x14ac:dyDescent="0.2">
      <c r="A764" s="185" t="s">
        <v>101</v>
      </c>
      <c r="B764" s="187" t="s">
        <v>401</v>
      </c>
      <c r="C764" s="185" t="s">
        <v>41</v>
      </c>
      <c r="D764" s="185" t="s">
        <v>402</v>
      </c>
      <c r="E764" s="286" t="s">
        <v>102</v>
      </c>
      <c r="F764" s="286"/>
      <c r="G764" s="186" t="s">
        <v>111</v>
      </c>
      <c r="H764" s="189">
        <v>1</v>
      </c>
      <c r="I764" s="188">
        <v>0.2</v>
      </c>
      <c r="J764" s="188">
        <v>0.2</v>
      </c>
    </row>
    <row r="765" spans="1:10" ht="24" customHeight="1" x14ac:dyDescent="0.2">
      <c r="A765" s="197" t="s">
        <v>114</v>
      </c>
      <c r="B765" s="199" t="s">
        <v>403</v>
      </c>
      <c r="C765" s="197" t="s">
        <v>41</v>
      </c>
      <c r="D765" s="197" t="s">
        <v>404</v>
      </c>
      <c r="E765" s="287" t="s">
        <v>163</v>
      </c>
      <c r="F765" s="287"/>
      <c r="G765" s="198" t="s">
        <v>111</v>
      </c>
      <c r="H765" s="202">
        <v>1.72E-2</v>
      </c>
      <c r="I765" s="200">
        <v>12.11</v>
      </c>
      <c r="J765" s="200">
        <v>0.2</v>
      </c>
    </row>
    <row r="766" spans="1:10" x14ac:dyDescent="0.2">
      <c r="A766" s="205"/>
      <c r="B766" s="205"/>
      <c r="C766" s="205"/>
      <c r="D766" s="205"/>
      <c r="E766" s="205"/>
      <c r="F766" s="206"/>
      <c r="G766" s="205"/>
      <c r="H766" s="206"/>
      <c r="I766" s="205"/>
      <c r="J766" s="206"/>
    </row>
    <row r="767" spans="1:10" ht="15" thickBot="1" x14ac:dyDescent="0.25">
      <c r="A767" s="205"/>
      <c r="B767" s="205"/>
      <c r="C767" s="205"/>
      <c r="D767" s="205"/>
      <c r="E767" s="205" t="s">
        <v>107</v>
      </c>
      <c r="F767" s="206">
        <v>0.04</v>
      </c>
      <c r="G767" s="205"/>
      <c r="H767" s="289" t="s">
        <v>108</v>
      </c>
      <c r="I767" s="289"/>
      <c r="J767" s="206">
        <v>0.24</v>
      </c>
    </row>
    <row r="768" spans="1:10" ht="0.95" customHeight="1" thickTop="1" x14ac:dyDescent="0.2">
      <c r="A768" s="190"/>
      <c r="B768" s="190"/>
      <c r="C768" s="190"/>
      <c r="D768" s="190"/>
      <c r="E768" s="190"/>
      <c r="F768" s="190"/>
      <c r="G768" s="190"/>
      <c r="H768" s="190"/>
      <c r="I768" s="190"/>
      <c r="J768" s="190"/>
    </row>
    <row r="769" spans="1:10" ht="18" customHeight="1" x14ac:dyDescent="0.2">
      <c r="A769" s="182"/>
      <c r="B769" s="184" t="s">
        <v>5</v>
      </c>
      <c r="C769" s="182" t="s">
        <v>6</v>
      </c>
      <c r="D769" s="182" t="s">
        <v>7</v>
      </c>
      <c r="E769" s="285" t="s">
        <v>98</v>
      </c>
      <c r="F769" s="285"/>
      <c r="G769" s="183" t="s">
        <v>8</v>
      </c>
      <c r="H769" s="184" t="s">
        <v>9</v>
      </c>
      <c r="I769" s="184" t="s">
        <v>99</v>
      </c>
      <c r="J769" s="184" t="s">
        <v>100</v>
      </c>
    </row>
    <row r="770" spans="1:10" ht="24" customHeight="1" x14ac:dyDescent="0.2">
      <c r="A770" s="185" t="s">
        <v>101</v>
      </c>
      <c r="B770" s="187" t="s">
        <v>405</v>
      </c>
      <c r="C770" s="185" t="s">
        <v>41</v>
      </c>
      <c r="D770" s="185" t="s">
        <v>406</v>
      </c>
      <c r="E770" s="286" t="s">
        <v>102</v>
      </c>
      <c r="F770" s="286"/>
      <c r="G770" s="186" t="s">
        <v>111</v>
      </c>
      <c r="H770" s="189">
        <v>1</v>
      </c>
      <c r="I770" s="188">
        <v>0.38</v>
      </c>
      <c r="J770" s="188">
        <v>0.38</v>
      </c>
    </row>
    <row r="771" spans="1:10" ht="24" customHeight="1" x14ac:dyDescent="0.2">
      <c r="A771" s="197" t="s">
        <v>114</v>
      </c>
      <c r="B771" s="199" t="s">
        <v>407</v>
      </c>
      <c r="C771" s="197" t="s">
        <v>41</v>
      </c>
      <c r="D771" s="197" t="s">
        <v>408</v>
      </c>
      <c r="E771" s="287" t="s">
        <v>163</v>
      </c>
      <c r="F771" s="287"/>
      <c r="G771" s="198" t="s">
        <v>111</v>
      </c>
      <c r="H771" s="202">
        <v>1.46E-2</v>
      </c>
      <c r="I771" s="200">
        <v>26.7</v>
      </c>
      <c r="J771" s="200">
        <v>0.38</v>
      </c>
    </row>
    <row r="772" spans="1:10" x14ac:dyDescent="0.2">
      <c r="A772" s="205"/>
      <c r="B772" s="205"/>
      <c r="C772" s="205"/>
      <c r="D772" s="205"/>
      <c r="E772" s="205"/>
      <c r="F772" s="206"/>
      <c r="G772" s="205"/>
      <c r="H772" s="206"/>
      <c r="I772" s="205"/>
      <c r="J772" s="206"/>
    </row>
    <row r="773" spans="1:10" ht="15" thickBot="1" x14ac:dyDescent="0.25">
      <c r="A773" s="205"/>
      <c r="B773" s="205"/>
      <c r="C773" s="205"/>
      <c r="D773" s="205"/>
      <c r="E773" s="205" t="s">
        <v>107</v>
      </c>
      <c r="F773" s="206">
        <v>0.09</v>
      </c>
      <c r="G773" s="205"/>
      <c r="H773" s="289" t="s">
        <v>108</v>
      </c>
      <c r="I773" s="289"/>
      <c r="J773" s="206">
        <v>0.47</v>
      </c>
    </row>
    <row r="774" spans="1:10" ht="0.95" customHeight="1" thickTop="1" x14ac:dyDescent="0.2">
      <c r="A774" s="190"/>
      <c r="B774" s="190"/>
      <c r="C774" s="190"/>
      <c r="D774" s="190"/>
      <c r="E774" s="190"/>
      <c r="F774" s="190"/>
      <c r="G774" s="190"/>
      <c r="H774" s="190"/>
      <c r="I774" s="190"/>
      <c r="J774" s="190"/>
    </row>
    <row r="775" spans="1:10" ht="18" customHeight="1" x14ac:dyDescent="0.2">
      <c r="A775" s="182"/>
      <c r="B775" s="184" t="s">
        <v>5</v>
      </c>
      <c r="C775" s="182" t="s">
        <v>6</v>
      </c>
      <c r="D775" s="182" t="s">
        <v>7</v>
      </c>
      <c r="E775" s="285" t="s">
        <v>98</v>
      </c>
      <c r="F775" s="285"/>
      <c r="G775" s="183" t="s">
        <v>8</v>
      </c>
      <c r="H775" s="184" t="s">
        <v>9</v>
      </c>
      <c r="I775" s="184" t="s">
        <v>99</v>
      </c>
      <c r="J775" s="184" t="s">
        <v>100</v>
      </c>
    </row>
    <row r="776" spans="1:10" ht="24" customHeight="1" x14ac:dyDescent="0.2">
      <c r="A776" s="185" t="s">
        <v>101</v>
      </c>
      <c r="B776" s="187" t="s">
        <v>409</v>
      </c>
      <c r="C776" s="185" t="s">
        <v>41</v>
      </c>
      <c r="D776" s="185" t="s">
        <v>410</v>
      </c>
      <c r="E776" s="286" t="s">
        <v>102</v>
      </c>
      <c r="F776" s="286"/>
      <c r="G776" s="186" t="s">
        <v>111</v>
      </c>
      <c r="H776" s="189">
        <v>1</v>
      </c>
      <c r="I776" s="188">
        <v>0.25</v>
      </c>
      <c r="J776" s="188">
        <v>0.25</v>
      </c>
    </row>
    <row r="777" spans="1:10" ht="24" customHeight="1" x14ac:dyDescent="0.2">
      <c r="A777" s="197" t="s">
        <v>114</v>
      </c>
      <c r="B777" s="199" t="s">
        <v>411</v>
      </c>
      <c r="C777" s="197" t="s">
        <v>41</v>
      </c>
      <c r="D777" s="197" t="s">
        <v>412</v>
      </c>
      <c r="E777" s="287" t="s">
        <v>163</v>
      </c>
      <c r="F777" s="287"/>
      <c r="G777" s="198" t="s">
        <v>111</v>
      </c>
      <c r="H777" s="202">
        <v>6.7000000000000002E-3</v>
      </c>
      <c r="I777" s="200">
        <v>37.96</v>
      </c>
      <c r="J777" s="200">
        <v>0.25</v>
      </c>
    </row>
    <row r="778" spans="1:10" x14ac:dyDescent="0.2">
      <c r="A778" s="205"/>
      <c r="B778" s="205"/>
      <c r="C778" s="205"/>
      <c r="D778" s="205"/>
      <c r="E778" s="205"/>
      <c r="F778" s="206"/>
      <c r="G778" s="205"/>
      <c r="H778" s="206"/>
      <c r="I778" s="205"/>
      <c r="J778" s="206"/>
    </row>
    <row r="779" spans="1:10" ht="15" thickBot="1" x14ac:dyDescent="0.25">
      <c r="A779" s="205"/>
      <c r="B779" s="205"/>
      <c r="C779" s="205"/>
      <c r="D779" s="205"/>
      <c r="E779" s="205" t="s">
        <v>107</v>
      </c>
      <c r="F779" s="206">
        <v>0.05</v>
      </c>
      <c r="G779" s="205"/>
      <c r="H779" s="289" t="s">
        <v>108</v>
      </c>
      <c r="I779" s="289"/>
      <c r="J779" s="206">
        <v>0.3</v>
      </c>
    </row>
    <row r="780" spans="1:10" ht="0.95" customHeight="1" thickTop="1" x14ac:dyDescent="0.2">
      <c r="A780" s="190"/>
      <c r="B780" s="190"/>
      <c r="C780" s="190"/>
      <c r="D780" s="190"/>
      <c r="E780" s="190"/>
      <c r="F780" s="190"/>
      <c r="G780" s="190"/>
      <c r="H780" s="190"/>
      <c r="I780" s="190"/>
      <c r="J780" s="190"/>
    </row>
    <row r="781" spans="1:10" ht="18" customHeight="1" x14ac:dyDescent="0.2">
      <c r="A781" s="182"/>
      <c r="B781" s="184" t="s">
        <v>5</v>
      </c>
      <c r="C781" s="182" t="s">
        <v>6</v>
      </c>
      <c r="D781" s="182" t="s">
        <v>7</v>
      </c>
      <c r="E781" s="285" t="s">
        <v>98</v>
      </c>
      <c r="F781" s="285"/>
      <c r="G781" s="183" t="s">
        <v>8</v>
      </c>
      <c r="H781" s="184" t="s">
        <v>9</v>
      </c>
      <c r="I781" s="184" t="s">
        <v>99</v>
      </c>
      <c r="J781" s="184" t="s">
        <v>100</v>
      </c>
    </row>
    <row r="782" spans="1:10" ht="36" customHeight="1" x14ac:dyDescent="0.2">
      <c r="A782" s="185" t="s">
        <v>101</v>
      </c>
      <c r="B782" s="187" t="s">
        <v>594</v>
      </c>
      <c r="C782" s="185" t="s">
        <v>45</v>
      </c>
      <c r="D782" s="185" t="s">
        <v>595</v>
      </c>
      <c r="E782" s="286" t="s">
        <v>106</v>
      </c>
      <c r="F782" s="286"/>
      <c r="G782" s="186" t="s">
        <v>212</v>
      </c>
      <c r="H782" s="189">
        <v>1</v>
      </c>
      <c r="I782" s="188">
        <v>33.08</v>
      </c>
      <c r="J782" s="188">
        <v>33.08</v>
      </c>
    </row>
    <row r="783" spans="1:10" ht="15" customHeight="1" x14ac:dyDescent="0.2">
      <c r="A783" s="285" t="s">
        <v>166</v>
      </c>
      <c r="B783" s="294" t="s">
        <v>5</v>
      </c>
      <c r="C783" s="285" t="s">
        <v>6</v>
      </c>
      <c r="D783" s="285" t="s">
        <v>167</v>
      </c>
      <c r="E783" s="294" t="s">
        <v>168</v>
      </c>
      <c r="F783" s="293" t="s">
        <v>169</v>
      </c>
      <c r="G783" s="294"/>
      <c r="H783" s="293" t="s">
        <v>170</v>
      </c>
      <c r="I783" s="294"/>
      <c r="J783" s="294" t="s">
        <v>171</v>
      </c>
    </row>
    <row r="784" spans="1:10" ht="15" customHeight="1" x14ac:dyDescent="0.2">
      <c r="A784" s="294"/>
      <c r="B784" s="294"/>
      <c r="C784" s="294"/>
      <c r="D784" s="294"/>
      <c r="E784" s="294"/>
      <c r="F784" s="184" t="s">
        <v>172</v>
      </c>
      <c r="G784" s="184" t="s">
        <v>173</v>
      </c>
      <c r="H784" s="184" t="s">
        <v>172</v>
      </c>
      <c r="I784" s="184" t="s">
        <v>173</v>
      </c>
      <c r="J784" s="294"/>
    </row>
    <row r="785" spans="1:10" ht="24" customHeight="1" x14ac:dyDescent="0.2">
      <c r="A785" s="197" t="s">
        <v>114</v>
      </c>
      <c r="B785" s="199" t="s">
        <v>232</v>
      </c>
      <c r="C785" s="197" t="s">
        <v>45</v>
      </c>
      <c r="D785" s="197" t="s">
        <v>233</v>
      </c>
      <c r="E785" s="202">
        <v>1</v>
      </c>
      <c r="F785" s="200">
        <v>1</v>
      </c>
      <c r="G785" s="200">
        <v>0</v>
      </c>
      <c r="H785" s="201">
        <v>278.09460000000001</v>
      </c>
      <c r="I785" s="201">
        <v>75.520799999999994</v>
      </c>
      <c r="J785" s="201">
        <v>278.09460000000001</v>
      </c>
    </row>
    <row r="786" spans="1:10" ht="20.100000000000001" customHeight="1" x14ac:dyDescent="0.2">
      <c r="A786" s="290"/>
      <c r="B786" s="290"/>
      <c r="C786" s="290"/>
      <c r="D786" s="290"/>
      <c r="E786" s="290"/>
      <c r="F786" s="290"/>
      <c r="G786" s="290" t="s">
        <v>176</v>
      </c>
      <c r="H786" s="290"/>
      <c r="I786" s="290"/>
      <c r="J786" s="204">
        <v>278.09460000000001</v>
      </c>
    </row>
    <row r="787" spans="1:10" ht="20.100000000000001" customHeight="1" x14ac:dyDescent="0.2">
      <c r="A787" s="182" t="s">
        <v>177</v>
      </c>
      <c r="B787" s="184" t="s">
        <v>5</v>
      </c>
      <c r="C787" s="182" t="s">
        <v>6</v>
      </c>
      <c r="D787" s="182" t="s">
        <v>163</v>
      </c>
      <c r="E787" s="184" t="s">
        <v>168</v>
      </c>
      <c r="F787" s="294" t="s">
        <v>178</v>
      </c>
      <c r="G787" s="294"/>
      <c r="H787" s="294"/>
      <c r="I787" s="294"/>
      <c r="J787" s="184" t="s">
        <v>171</v>
      </c>
    </row>
    <row r="788" spans="1:10" ht="24" customHeight="1" x14ac:dyDescent="0.2">
      <c r="A788" s="197" t="s">
        <v>114</v>
      </c>
      <c r="B788" s="199" t="s">
        <v>179</v>
      </c>
      <c r="C788" s="197" t="s">
        <v>45</v>
      </c>
      <c r="D788" s="197" t="s">
        <v>162</v>
      </c>
      <c r="E788" s="202">
        <v>6</v>
      </c>
      <c r="F788" s="197"/>
      <c r="G788" s="197"/>
      <c r="H788" s="197"/>
      <c r="I788" s="201">
        <v>18.924900000000001</v>
      </c>
      <c r="J788" s="201">
        <v>113.54940000000001</v>
      </c>
    </row>
    <row r="789" spans="1:10" ht="20.100000000000001" customHeight="1" x14ac:dyDescent="0.2">
      <c r="A789" s="290"/>
      <c r="B789" s="290"/>
      <c r="C789" s="290"/>
      <c r="D789" s="290"/>
      <c r="E789" s="290"/>
      <c r="F789" s="290"/>
      <c r="G789" s="290" t="s">
        <v>180</v>
      </c>
      <c r="H789" s="290"/>
      <c r="I789" s="290"/>
      <c r="J789" s="204">
        <v>113.54940000000001</v>
      </c>
    </row>
    <row r="790" spans="1:10" ht="20.100000000000001" customHeight="1" x14ac:dyDescent="0.2">
      <c r="A790" s="290"/>
      <c r="B790" s="290"/>
      <c r="C790" s="290"/>
      <c r="D790" s="290"/>
      <c r="E790" s="290"/>
      <c r="F790" s="290"/>
      <c r="G790" s="290" t="s">
        <v>181</v>
      </c>
      <c r="H790" s="290"/>
      <c r="I790" s="290"/>
      <c r="J790" s="204">
        <v>0</v>
      </c>
    </row>
    <row r="791" spans="1:10" ht="20.100000000000001" customHeight="1" x14ac:dyDescent="0.2">
      <c r="A791" s="290"/>
      <c r="B791" s="290"/>
      <c r="C791" s="290"/>
      <c r="D791" s="290"/>
      <c r="E791" s="290"/>
      <c r="F791" s="290"/>
      <c r="G791" s="290" t="s">
        <v>182</v>
      </c>
      <c r="H791" s="290"/>
      <c r="I791" s="290"/>
      <c r="J791" s="204">
        <v>391.64400000000001</v>
      </c>
    </row>
    <row r="792" spans="1:10" ht="20.100000000000001" customHeight="1" x14ac:dyDescent="0.2">
      <c r="A792" s="290"/>
      <c r="B792" s="290"/>
      <c r="C792" s="290"/>
      <c r="D792" s="290"/>
      <c r="E792" s="290"/>
      <c r="F792" s="290"/>
      <c r="G792" s="290" t="s">
        <v>183</v>
      </c>
      <c r="H792" s="290"/>
      <c r="I792" s="290"/>
      <c r="J792" s="204">
        <v>0</v>
      </c>
    </row>
    <row r="793" spans="1:10" ht="20.100000000000001" customHeight="1" x14ac:dyDescent="0.2">
      <c r="A793" s="290"/>
      <c r="B793" s="290"/>
      <c r="C793" s="290"/>
      <c r="D793" s="290"/>
      <c r="E793" s="290"/>
      <c r="F793" s="290"/>
      <c r="G793" s="290" t="s">
        <v>184</v>
      </c>
      <c r="H793" s="290"/>
      <c r="I793" s="290"/>
      <c r="J793" s="204">
        <v>0</v>
      </c>
    </row>
    <row r="794" spans="1:10" ht="20.100000000000001" customHeight="1" x14ac:dyDescent="0.2">
      <c r="A794" s="290"/>
      <c r="B794" s="290"/>
      <c r="C794" s="290"/>
      <c r="D794" s="290"/>
      <c r="E794" s="290"/>
      <c r="F794" s="290"/>
      <c r="G794" s="290" t="s">
        <v>185</v>
      </c>
      <c r="H794" s="290"/>
      <c r="I794" s="290"/>
      <c r="J794" s="204">
        <v>11.84</v>
      </c>
    </row>
    <row r="795" spans="1:10" ht="20.100000000000001" customHeight="1" x14ac:dyDescent="0.2">
      <c r="A795" s="290"/>
      <c r="B795" s="290"/>
      <c r="C795" s="290"/>
      <c r="D795" s="290"/>
      <c r="E795" s="290"/>
      <c r="F795" s="290"/>
      <c r="G795" s="290" t="s">
        <v>186</v>
      </c>
      <c r="H795" s="290"/>
      <c r="I795" s="290"/>
      <c r="J795" s="204">
        <v>33.078000000000003</v>
      </c>
    </row>
    <row r="796" spans="1:10" x14ac:dyDescent="0.2">
      <c r="A796" s="205"/>
      <c r="B796" s="205"/>
      <c r="C796" s="205"/>
      <c r="D796" s="205"/>
      <c r="E796" s="205"/>
      <c r="F796" s="206"/>
      <c r="G796" s="205"/>
      <c r="H796" s="206"/>
      <c r="I796" s="205"/>
      <c r="J796" s="206"/>
    </row>
    <row r="797" spans="1:10" ht="15" thickBot="1" x14ac:dyDescent="0.25">
      <c r="A797" s="205"/>
      <c r="B797" s="205"/>
      <c r="C797" s="205"/>
      <c r="D797" s="205"/>
      <c r="E797" s="205" t="s">
        <v>107</v>
      </c>
      <c r="F797" s="206">
        <v>7.83</v>
      </c>
      <c r="G797" s="205"/>
      <c r="H797" s="289" t="s">
        <v>108</v>
      </c>
      <c r="I797" s="289"/>
      <c r="J797" s="206">
        <v>40.909999999999997</v>
      </c>
    </row>
    <row r="798" spans="1:10" ht="0.95" customHeight="1" thickTop="1" x14ac:dyDescent="0.2">
      <c r="A798" s="190"/>
      <c r="B798" s="190"/>
      <c r="C798" s="190"/>
      <c r="D798" s="190"/>
      <c r="E798" s="190"/>
      <c r="F798" s="190"/>
      <c r="G798" s="190"/>
      <c r="H798" s="190"/>
      <c r="I798" s="190"/>
      <c r="J798" s="190"/>
    </row>
    <row r="799" spans="1:10" ht="18" customHeight="1" x14ac:dyDescent="0.2">
      <c r="A799" s="182"/>
      <c r="B799" s="184" t="s">
        <v>5</v>
      </c>
      <c r="C799" s="182" t="s">
        <v>6</v>
      </c>
      <c r="D799" s="182" t="s">
        <v>7</v>
      </c>
      <c r="E799" s="285" t="s">
        <v>98</v>
      </c>
      <c r="F799" s="285"/>
      <c r="G799" s="183" t="s">
        <v>8</v>
      </c>
      <c r="H799" s="184" t="s">
        <v>9</v>
      </c>
      <c r="I799" s="184" t="s">
        <v>99</v>
      </c>
      <c r="J799" s="184" t="s">
        <v>100</v>
      </c>
    </row>
    <row r="800" spans="1:10" ht="24" customHeight="1" x14ac:dyDescent="0.2">
      <c r="A800" s="185" t="s">
        <v>101</v>
      </c>
      <c r="B800" s="187" t="s">
        <v>596</v>
      </c>
      <c r="C800" s="185" t="s">
        <v>45</v>
      </c>
      <c r="D800" s="185" t="s">
        <v>571</v>
      </c>
      <c r="E800" s="286" t="s">
        <v>106</v>
      </c>
      <c r="F800" s="286"/>
      <c r="G800" s="186" t="s">
        <v>47</v>
      </c>
      <c r="H800" s="189">
        <v>1</v>
      </c>
      <c r="I800" s="188">
        <v>464.84</v>
      </c>
      <c r="J800" s="188">
        <v>464.84</v>
      </c>
    </row>
    <row r="801" spans="1:10" ht="15" customHeight="1" x14ac:dyDescent="0.2">
      <c r="A801" s="285" t="s">
        <v>166</v>
      </c>
      <c r="B801" s="294" t="s">
        <v>5</v>
      </c>
      <c r="C801" s="285" t="s">
        <v>6</v>
      </c>
      <c r="D801" s="285" t="s">
        <v>167</v>
      </c>
      <c r="E801" s="294" t="s">
        <v>168</v>
      </c>
      <c r="F801" s="293" t="s">
        <v>169</v>
      </c>
      <c r="G801" s="294"/>
      <c r="H801" s="293" t="s">
        <v>170</v>
      </c>
      <c r="I801" s="294"/>
      <c r="J801" s="294" t="s">
        <v>171</v>
      </c>
    </row>
    <row r="802" spans="1:10" ht="15" customHeight="1" x14ac:dyDescent="0.2">
      <c r="A802" s="294"/>
      <c r="B802" s="294"/>
      <c r="C802" s="294"/>
      <c r="D802" s="294"/>
      <c r="E802" s="294"/>
      <c r="F802" s="184" t="s">
        <v>172</v>
      </c>
      <c r="G802" s="184" t="s">
        <v>173</v>
      </c>
      <c r="H802" s="184" t="s">
        <v>172</v>
      </c>
      <c r="I802" s="184" t="s">
        <v>173</v>
      </c>
      <c r="J802" s="294"/>
    </row>
    <row r="803" spans="1:10" ht="24" customHeight="1" x14ac:dyDescent="0.2">
      <c r="A803" s="197" t="s">
        <v>114</v>
      </c>
      <c r="B803" s="199" t="s">
        <v>498</v>
      </c>
      <c r="C803" s="197" t="s">
        <v>45</v>
      </c>
      <c r="D803" s="197" t="s">
        <v>597</v>
      </c>
      <c r="E803" s="202">
        <v>1</v>
      </c>
      <c r="F803" s="200">
        <v>1</v>
      </c>
      <c r="G803" s="200">
        <v>0</v>
      </c>
      <c r="H803" s="201">
        <v>1.4651000000000001</v>
      </c>
      <c r="I803" s="201">
        <v>0.98419999999999996</v>
      </c>
      <c r="J803" s="201">
        <v>1.4651000000000001</v>
      </c>
    </row>
    <row r="804" spans="1:10" ht="24" customHeight="1" x14ac:dyDescent="0.2">
      <c r="A804" s="197" t="s">
        <v>114</v>
      </c>
      <c r="B804" s="199" t="s">
        <v>503</v>
      </c>
      <c r="C804" s="197" t="s">
        <v>45</v>
      </c>
      <c r="D804" s="197" t="s">
        <v>598</v>
      </c>
      <c r="E804" s="202">
        <v>1</v>
      </c>
      <c r="F804" s="200">
        <v>1</v>
      </c>
      <c r="G804" s="200">
        <v>0</v>
      </c>
      <c r="H804" s="201">
        <v>54.163699999999999</v>
      </c>
      <c r="I804" s="201">
        <v>29.675699999999999</v>
      </c>
      <c r="J804" s="201">
        <v>54.163699999999999</v>
      </c>
    </row>
    <row r="805" spans="1:10" ht="24" customHeight="1" x14ac:dyDescent="0.2">
      <c r="A805" s="197" t="s">
        <v>114</v>
      </c>
      <c r="B805" s="199" t="s">
        <v>504</v>
      </c>
      <c r="C805" s="197" t="s">
        <v>45</v>
      </c>
      <c r="D805" s="197" t="s">
        <v>599</v>
      </c>
      <c r="E805" s="202">
        <v>1</v>
      </c>
      <c r="F805" s="200">
        <v>1</v>
      </c>
      <c r="G805" s="200">
        <v>0</v>
      </c>
      <c r="H805" s="201">
        <v>4.3324999999999996</v>
      </c>
      <c r="I805" s="201">
        <v>0.21790000000000001</v>
      </c>
      <c r="J805" s="201">
        <v>4.3324999999999996</v>
      </c>
    </row>
    <row r="806" spans="1:10" ht="24" customHeight="1" x14ac:dyDescent="0.2">
      <c r="A806" s="197" t="s">
        <v>114</v>
      </c>
      <c r="B806" s="199" t="s">
        <v>501</v>
      </c>
      <c r="C806" s="197" t="s">
        <v>45</v>
      </c>
      <c r="D806" s="197" t="s">
        <v>600</v>
      </c>
      <c r="E806" s="202">
        <v>4</v>
      </c>
      <c r="F806" s="200">
        <v>0.9</v>
      </c>
      <c r="G806" s="200">
        <v>0.1</v>
      </c>
      <c r="H806" s="201">
        <v>0.70809999999999995</v>
      </c>
      <c r="I806" s="201">
        <v>0.48139999999999999</v>
      </c>
      <c r="J806" s="201">
        <v>2.7416999999999998</v>
      </c>
    </row>
    <row r="807" spans="1:10" ht="24" customHeight="1" x14ac:dyDescent="0.2">
      <c r="A807" s="197" t="s">
        <v>114</v>
      </c>
      <c r="B807" s="199" t="s">
        <v>499</v>
      </c>
      <c r="C807" s="197" t="s">
        <v>45</v>
      </c>
      <c r="D807" s="197" t="s">
        <v>601</v>
      </c>
      <c r="E807" s="202">
        <v>3</v>
      </c>
      <c r="F807" s="200">
        <v>0.41</v>
      </c>
      <c r="G807" s="200">
        <v>0.59</v>
      </c>
      <c r="H807" s="201">
        <v>1.5289999999999999</v>
      </c>
      <c r="I807" s="201">
        <v>1.0395000000000001</v>
      </c>
      <c r="J807" s="201">
        <v>3.7206000000000001</v>
      </c>
    </row>
    <row r="808" spans="1:10" ht="20.100000000000001" customHeight="1" x14ac:dyDescent="0.2">
      <c r="A808" s="290"/>
      <c r="B808" s="290"/>
      <c r="C808" s="290"/>
      <c r="D808" s="290"/>
      <c r="E808" s="290"/>
      <c r="F808" s="290"/>
      <c r="G808" s="290" t="s">
        <v>176</v>
      </c>
      <c r="H808" s="290"/>
      <c r="I808" s="290"/>
      <c r="J808" s="204">
        <v>66.423599999999993</v>
      </c>
    </row>
    <row r="809" spans="1:10" ht="20.100000000000001" customHeight="1" x14ac:dyDescent="0.2">
      <c r="A809" s="182" t="s">
        <v>177</v>
      </c>
      <c r="B809" s="184" t="s">
        <v>5</v>
      </c>
      <c r="C809" s="182" t="s">
        <v>6</v>
      </c>
      <c r="D809" s="182" t="s">
        <v>163</v>
      </c>
      <c r="E809" s="184" t="s">
        <v>168</v>
      </c>
      <c r="F809" s="294" t="s">
        <v>178</v>
      </c>
      <c r="G809" s="294"/>
      <c r="H809" s="294"/>
      <c r="I809" s="294"/>
      <c r="J809" s="184" t="s">
        <v>171</v>
      </c>
    </row>
    <row r="810" spans="1:10" ht="24" customHeight="1" x14ac:dyDescent="0.2">
      <c r="A810" s="197" t="s">
        <v>114</v>
      </c>
      <c r="B810" s="199" t="s">
        <v>602</v>
      </c>
      <c r="C810" s="197" t="s">
        <v>45</v>
      </c>
      <c r="D810" s="197" t="s">
        <v>603</v>
      </c>
      <c r="E810" s="202">
        <v>1</v>
      </c>
      <c r="F810" s="197"/>
      <c r="G810" s="197"/>
      <c r="H810" s="197"/>
      <c r="I810" s="201">
        <v>26.464500000000001</v>
      </c>
      <c r="J810" s="201">
        <v>26.464500000000001</v>
      </c>
    </row>
    <row r="811" spans="1:10" ht="24" customHeight="1" x14ac:dyDescent="0.2">
      <c r="A811" s="197" t="s">
        <v>114</v>
      </c>
      <c r="B811" s="199" t="s">
        <v>179</v>
      </c>
      <c r="C811" s="197" t="s">
        <v>45</v>
      </c>
      <c r="D811" s="197" t="s">
        <v>162</v>
      </c>
      <c r="E811" s="202">
        <v>9</v>
      </c>
      <c r="F811" s="197"/>
      <c r="G811" s="197"/>
      <c r="H811" s="197"/>
      <c r="I811" s="201">
        <v>18.924900000000001</v>
      </c>
      <c r="J811" s="201">
        <v>170.32409999999999</v>
      </c>
    </row>
    <row r="812" spans="1:10" ht="20.100000000000001" customHeight="1" x14ac:dyDescent="0.2">
      <c r="A812" s="290"/>
      <c r="B812" s="290"/>
      <c r="C812" s="290"/>
      <c r="D812" s="290"/>
      <c r="E812" s="290"/>
      <c r="F812" s="290"/>
      <c r="G812" s="290" t="s">
        <v>180</v>
      </c>
      <c r="H812" s="290"/>
      <c r="I812" s="290"/>
      <c r="J812" s="204">
        <v>196.7886</v>
      </c>
    </row>
    <row r="813" spans="1:10" ht="20.100000000000001" customHeight="1" x14ac:dyDescent="0.2">
      <c r="A813" s="290"/>
      <c r="B813" s="290"/>
      <c r="C813" s="290"/>
      <c r="D813" s="290"/>
      <c r="E813" s="290"/>
      <c r="F813" s="290"/>
      <c r="G813" s="290" t="s">
        <v>181</v>
      </c>
      <c r="H813" s="290"/>
      <c r="I813" s="290"/>
      <c r="J813" s="204">
        <v>0</v>
      </c>
    </row>
    <row r="814" spans="1:10" ht="20.100000000000001" customHeight="1" x14ac:dyDescent="0.2">
      <c r="A814" s="290"/>
      <c r="B814" s="290"/>
      <c r="C814" s="290"/>
      <c r="D814" s="290"/>
      <c r="E814" s="290"/>
      <c r="F814" s="290"/>
      <c r="G814" s="290" t="s">
        <v>182</v>
      </c>
      <c r="H814" s="290"/>
      <c r="I814" s="290"/>
      <c r="J814" s="204">
        <v>263.2122</v>
      </c>
    </row>
    <row r="815" spans="1:10" ht="20.100000000000001" customHeight="1" x14ac:dyDescent="0.2">
      <c r="A815" s="290"/>
      <c r="B815" s="290"/>
      <c r="C815" s="290"/>
      <c r="D815" s="290"/>
      <c r="E815" s="290"/>
      <c r="F815" s="290"/>
      <c r="G815" s="290" t="s">
        <v>183</v>
      </c>
      <c r="H815" s="290"/>
      <c r="I815" s="290"/>
      <c r="J815" s="204">
        <v>0</v>
      </c>
    </row>
    <row r="816" spans="1:10" ht="20.100000000000001" customHeight="1" x14ac:dyDescent="0.2">
      <c r="A816" s="290"/>
      <c r="B816" s="290"/>
      <c r="C816" s="290"/>
      <c r="D816" s="290"/>
      <c r="E816" s="290"/>
      <c r="F816" s="290"/>
      <c r="G816" s="290" t="s">
        <v>184</v>
      </c>
      <c r="H816" s="290"/>
      <c r="I816" s="290"/>
      <c r="J816" s="204">
        <v>0</v>
      </c>
    </row>
    <row r="817" spans="1:10" ht="20.100000000000001" customHeight="1" x14ac:dyDescent="0.2">
      <c r="A817" s="290"/>
      <c r="B817" s="290"/>
      <c r="C817" s="290"/>
      <c r="D817" s="290"/>
      <c r="E817" s="290"/>
      <c r="F817" s="290"/>
      <c r="G817" s="290" t="s">
        <v>185</v>
      </c>
      <c r="H817" s="290"/>
      <c r="I817" s="290"/>
      <c r="J817" s="204">
        <v>3.9289999999999998</v>
      </c>
    </row>
    <row r="818" spans="1:10" ht="20.100000000000001" customHeight="1" x14ac:dyDescent="0.2">
      <c r="A818" s="290"/>
      <c r="B818" s="290"/>
      <c r="C818" s="290"/>
      <c r="D818" s="290"/>
      <c r="E818" s="290"/>
      <c r="F818" s="290"/>
      <c r="G818" s="290" t="s">
        <v>186</v>
      </c>
      <c r="H818" s="290"/>
      <c r="I818" s="290"/>
      <c r="J818" s="204">
        <v>66.9923</v>
      </c>
    </row>
    <row r="819" spans="1:10" ht="20.100000000000001" customHeight="1" x14ac:dyDescent="0.2">
      <c r="A819" s="182" t="s">
        <v>604</v>
      </c>
      <c r="B819" s="184" t="s">
        <v>6</v>
      </c>
      <c r="C819" s="182" t="s">
        <v>5</v>
      </c>
      <c r="D819" s="182" t="s">
        <v>115</v>
      </c>
      <c r="E819" s="184" t="s">
        <v>168</v>
      </c>
      <c r="F819" s="184" t="s">
        <v>203</v>
      </c>
      <c r="G819" s="294" t="s">
        <v>204</v>
      </c>
      <c r="H819" s="294"/>
      <c r="I819" s="294"/>
      <c r="J819" s="184" t="s">
        <v>171</v>
      </c>
    </row>
    <row r="820" spans="1:10" ht="24" customHeight="1" x14ac:dyDescent="0.2">
      <c r="A820" s="197" t="s">
        <v>114</v>
      </c>
      <c r="B820" s="199" t="s">
        <v>45</v>
      </c>
      <c r="C820" s="197" t="s">
        <v>605</v>
      </c>
      <c r="D820" s="197" t="s">
        <v>606</v>
      </c>
      <c r="E820" s="202">
        <v>0.84645999999999999</v>
      </c>
      <c r="F820" s="198" t="s">
        <v>573</v>
      </c>
      <c r="G820" s="297">
        <v>5.7210999999999999</v>
      </c>
      <c r="H820" s="297"/>
      <c r="I820" s="287"/>
      <c r="J820" s="201">
        <v>4.8426999999999998</v>
      </c>
    </row>
    <row r="821" spans="1:10" ht="24" customHeight="1" x14ac:dyDescent="0.2">
      <c r="A821" s="197" t="s">
        <v>114</v>
      </c>
      <c r="B821" s="199" t="s">
        <v>45</v>
      </c>
      <c r="C821" s="197" t="s">
        <v>607</v>
      </c>
      <c r="D821" s="197" t="s">
        <v>608</v>
      </c>
      <c r="E821" s="202">
        <v>0.63334000000000001</v>
      </c>
      <c r="F821" s="198" t="s">
        <v>47</v>
      </c>
      <c r="G821" s="297">
        <v>164.77969999999999</v>
      </c>
      <c r="H821" s="297"/>
      <c r="I821" s="287"/>
      <c r="J821" s="201">
        <v>104.3616</v>
      </c>
    </row>
    <row r="822" spans="1:10" ht="24" customHeight="1" x14ac:dyDescent="0.2">
      <c r="A822" s="197" t="s">
        <v>114</v>
      </c>
      <c r="B822" s="199" t="s">
        <v>45</v>
      </c>
      <c r="C822" s="197" t="s">
        <v>609</v>
      </c>
      <c r="D822" s="197" t="s">
        <v>610</v>
      </c>
      <c r="E822" s="202">
        <v>0.36753999999999998</v>
      </c>
      <c r="F822" s="198" t="s">
        <v>47</v>
      </c>
      <c r="G822" s="297">
        <v>121.2959</v>
      </c>
      <c r="H822" s="297"/>
      <c r="I822" s="287"/>
      <c r="J822" s="201">
        <v>44.581099999999999</v>
      </c>
    </row>
    <row r="823" spans="1:10" ht="24" customHeight="1" x14ac:dyDescent="0.2">
      <c r="A823" s="197" t="s">
        <v>114</v>
      </c>
      <c r="B823" s="199" t="s">
        <v>45</v>
      </c>
      <c r="C823" s="197" t="s">
        <v>611</v>
      </c>
      <c r="D823" s="197" t="s">
        <v>612</v>
      </c>
      <c r="E823" s="202">
        <v>0.36753999999999998</v>
      </c>
      <c r="F823" s="198" t="s">
        <v>47</v>
      </c>
      <c r="G823" s="297">
        <v>116.2597</v>
      </c>
      <c r="H823" s="297"/>
      <c r="I823" s="287"/>
      <c r="J823" s="201">
        <v>42.7301</v>
      </c>
    </row>
    <row r="824" spans="1:10" ht="24" customHeight="1" x14ac:dyDescent="0.2">
      <c r="A824" s="197" t="s">
        <v>114</v>
      </c>
      <c r="B824" s="199" t="s">
        <v>45</v>
      </c>
      <c r="C824" s="197" t="s">
        <v>613</v>
      </c>
      <c r="D824" s="197" t="s">
        <v>614</v>
      </c>
      <c r="E824" s="202">
        <v>282.15206999999998</v>
      </c>
      <c r="F824" s="198" t="s">
        <v>573</v>
      </c>
      <c r="G824" s="297">
        <v>0.66779999999999995</v>
      </c>
      <c r="H824" s="297"/>
      <c r="I824" s="287"/>
      <c r="J824" s="201">
        <v>188.4212</v>
      </c>
    </row>
    <row r="825" spans="1:10" ht="20.100000000000001" customHeight="1" x14ac:dyDescent="0.2">
      <c r="A825" s="290"/>
      <c r="B825" s="290"/>
      <c r="C825" s="290"/>
      <c r="D825" s="290"/>
      <c r="E825" s="290"/>
      <c r="F825" s="290"/>
      <c r="G825" s="290" t="s">
        <v>615</v>
      </c>
      <c r="H825" s="290"/>
      <c r="I825" s="290"/>
      <c r="J825" s="204">
        <v>384.93669999999997</v>
      </c>
    </row>
    <row r="826" spans="1:10" ht="20.100000000000001" customHeight="1" x14ac:dyDescent="0.2">
      <c r="A826" s="182" t="s">
        <v>208</v>
      </c>
      <c r="B826" s="184" t="s">
        <v>6</v>
      </c>
      <c r="C826" s="182" t="s">
        <v>114</v>
      </c>
      <c r="D826" s="182" t="s">
        <v>209</v>
      </c>
      <c r="E826" s="184" t="s">
        <v>5</v>
      </c>
      <c r="F826" s="184" t="s">
        <v>168</v>
      </c>
      <c r="G826" s="183" t="s">
        <v>203</v>
      </c>
      <c r="H826" s="294" t="s">
        <v>204</v>
      </c>
      <c r="I826" s="294"/>
      <c r="J826" s="184" t="s">
        <v>171</v>
      </c>
    </row>
    <row r="827" spans="1:10" ht="36" customHeight="1" x14ac:dyDescent="0.2">
      <c r="A827" s="191" t="s">
        <v>210</v>
      </c>
      <c r="B827" s="193" t="s">
        <v>45</v>
      </c>
      <c r="C827" s="191" t="s">
        <v>605</v>
      </c>
      <c r="D827" s="191" t="s">
        <v>595</v>
      </c>
      <c r="E827" s="193">
        <v>5914655</v>
      </c>
      <c r="F827" s="196">
        <v>8.4999999999999995E-4</v>
      </c>
      <c r="G827" s="192" t="s">
        <v>212</v>
      </c>
      <c r="H827" s="295">
        <v>33.08</v>
      </c>
      <c r="I827" s="296"/>
      <c r="J827" s="195">
        <v>2.81E-2</v>
      </c>
    </row>
    <row r="828" spans="1:10" ht="36" customHeight="1" x14ac:dyDescent="0.2">
      <c r="A828" s="191" t="s">
        <v>210</v>
      </c>
      <c r="B828" s="193" t="s">
        <v>45</v>
      </c>
      <c r="C828" s="191" t="s">
        <v>607</v>
      </c>
      <c r="D828" s="191" t="s">
        <v>583</v>
      </c>
      <c r="E828" s="193">
        <v>5914647</v>
      </c>
      <c r="F828" s="196">
        <v>0.95001000000000002</v>
      </c>
      <c r="G828" s="192" t="s">
        <v>212</v>
      </c>
      <c r="H828" s="295">
        <v>1.73</v>
      </c>
      <c r="I828" s="296"/>
      <c r="J828" s="195">
        <v>1.6435</v>
      </c>
    </row>
    <row r="829" spans="1:10" ht="36" customHeight="1" x14ac:dyDescent="0.2">
      <c r="A829" s="191" t="s">
        <v>210</v>
      </c>
      <c r="B829" s="193" t="s">
        <v>45</v>
      </c>
      <c r="C829" s="191" t="s">
        <v>609</v>
      </c>
      <c r="D829" s="191" t="s">
        <v>583</v>
      </c>
      <c r="E829" s="193">
        <v>5914647</v>
      </c>
      <c r="F829" s="196">
        <v>0.55130999999999997</v>
      </c>
      <c r="G829" s="192" t="s">
        <v>212</v>
      </c>
      <c r="H829" s="295">
        <v>1.73</v>
      </c>
      <c r="I829" s="296"/>
      <c r="J829" s="195">
        <v>0.95379999999999998</v>
      </c>
    </row>
    <row r="830" spans="1:10" ht="36" customHeight="1" x14ac:dyDescent="0.2">
      <c r="A830" s="191" t="s">
        <v>210</v>
      </c>
      <c r="B830" s="193" t="s">
        <v>45</v>
      </c>
      <c r="C830" s="191" t="s">
        <v>611</v>
      </c>
      <c r="D830" s="191" t="s">
        <v>583</v>
      </c>
      <c r="E830" s="193">
        <v>5914647</v>
      </c>
      <c r="F830" s="196">
        <v>0.55130999999999997</v>
      </c>
      <c r="G830" s="192" t="s">
        <v>212</v>
      </c>
      <c r="H830" s="295">
        <v>1.73</v>
      </c>
      <c r="I830" s="296"/>
      <c r="J830" s="195">
        <v>0.95379999999999998</v>
      </c>
    </row>
    <row r="831" spans="1:10" ht="36" customHeight="1" x14ac:dyDescent="0.2">
      <c r="A831" s="191" t="s">
        <v>210</v>
      </c>
      <c r="B831" s="193" t="s">
        <v>45</v>
      </c>
      <c r="C831" s="191" t="s">
        <v>613</v>
      </c>
      <c r="D831" s="191" t="s">
        <v>595</v>
      </c>
      <c r="E831" s="193">
        <v>5914655</v>
      </c>
      <c r="F831" s="196">
        <v>0.28215000000000001</v>
      </c>
      <c r="G831" s="192" t="s">
        <v>212</v>
      </c>
      <c r="H831" s="295">
        <v>33.08</v>
      </c>
      <c r="I831" s="296"/>
      <c r="J831" s="195">
        <v>9.3335000000000008</v>
      </c>
    </row>
    <row r="832" spans="1:10" ht="20.100000000000001" customHeight="1" x14ac:dyDescent="0.2">
      <c r="A832" s="290"/>
      <c r="B832" s="290"/>
      <c r="C832" s="290"/>
      <c r="D832" s="290"/>
      <c r="E832" s="290"/>
      <c r="F832" s="290"/>
      <c r="G832" s="290" t="s">
        <v>213</v>
      </c>
      <c r="H832" s="290"/>
      <c r="I832" s="290"/>
      <c r="J832" s="204">
        <v>12.912699999999999</v>
      </c>
    </row>
    <row r="833" spans="1:10" ht="20.100000000000001" customHeight="1" x14ac:dyDescent="0.2">
      <c r="A833" s="182" t="s">
        <v>616</v>
      </c>
      <c r="B833" s="184" t="s">
        <v>6</v>
      </c>
      <c r="C833" s="182" t="s">
        <v>114</v>
      </c>
      <c r="D833" s="182" t="s">
        <v>617</v>
      </c>
      <c r="E833" s="184" t="s">
        <v>168</v>
      </c>
      <c r="F833" s="184" t="s">
        <v>203</v>
      </c>
      <c r="G833" s="293" t="s">
        <v>618</v>
      </c>
      <c r="H833" s="294"/>
      <c r="I833" s="294"/>
      <c r="J833" s="184" t="s">
        <v>171</v>
      </c>
    </row>
    <row r="834" spans="1:10" ht="20.100000000000001" customHeight="1" x14ac:dyDescent="0.2">
      <c r="A834" s="183"/>
      <c r="B834" s="183"/>
      <c r="C834" s="183"/>
      <c r="D834" s="183"/>
      <c r="E834" s="183"/>
      <c r="F834" s="183"/>
      <c r="G834" s="183" t="s">
        <v>619</v>
      </c>
      <c r="H834" s="183" t="s">
        <v>620</v>
      </c>
      <c r="I834" s="183" t="s">
        <v>621</v>
      </c>
      <c r="J834" s="183"/>
    </row>
    <row r="835" spans="1:10" ht="50.1" customHeight="1" x14ac:dyDescent="0.2">
      <c r="A835" s="191" t="s">
        <v>617</v>
      </c>
      <c r="B835" s="193" t="s">
        <v>45</v>
      </c>
      <c r="C835" s="191" t="s">
        <v>605</v>
      </c>
      <c r="D835" s="191" t="s">
        <v>622</v>
      </c>
      <c r="E835" s="196">
        <v>8.4999999999999995E-4</v>
      </c>
      <c r="F835" s="192" t="s">
        <v>50</v>
      </c>
      <c r="G835" s="193" t="s">
        <v>623</v>
      </c>
      <c r="H835" s="193" t="s">
        <v>624</v>
      </c>
      <c r="I835" s="193" t="s">
        <v>625</v>
      </c>
      <c r="J835" s="195">
        <v>0</v>
      </c>
    </row>
    <row r="836" spans="1:10" ht="50.1" customHeight="1" x14ac:dyDescent="0.2">
      <c r="A836" s="191" t="s">
        <v>617</v>
      </c>
      <c r="B836" s="193" t="s">
        <v>45</v>
      </c>
      <c r="C836" s="191" t="s">
        <v>607</v>
      </c>
      <c r="D836" s="191" t="s">
        <v>626</v>
      </c>
      <c r="E836" s="196">
        <v>0.95001000000000002</v>
      </c>
      <c r="F836" s="192" t="s">
        <v>50</v>
      </c>
      <c r="G836" s="193" t="s">
        <v>627</v>
      </c>
      <c r="H836" s="193" t="s">
        <v>628</v>
      </c>
      <c r="I836" s="193" t="s">
        <v>629</v>
      </c>
      <c r="J836" s="195">
        <v>0</v>
      </c>
    </row>
    <row r="837" spans="1:10" ht="50.1" customHeight="1" x14ac:dyDescent="0.2">
      <c r="A837" s="191" t="s">
        <v>617</v>
      </c>
      <c r="B837" s="193" t="s">
        <v>45</v>
      </c>
      <c r="C837" s="191" t="s">
        <v>609</v>
      </c>
      <c r="D837" s="191" t="s">
        <v>630</v>
      </c>
      <c r="E837" s="196">
        <v>0.55130999999999997</v>
      </c>
      <c r="F837" s="192" t="s">
        <v>50</v>
      </c>
      <c r="G837" s="193" t="s">
        <v>627</v>
      </c>
      <c r="H837" s="193" t="s">
        <v>628</v>
      </c>
      <c r="I837" s="193" t="s">
        <v>629</v>
      </c>
      <c r="J837" s="195">
        <v>0</v>
      </c>
    </row>
    <row r="838" spans="1:10" ht="50.1" customHeight="1" x14ac:dyDescent="0.2">
      <c r="A838" s="191" t="s">
        <v>617</v>
      </c>
      <c r="B838" s="193" t="s">
        <v>45</v>
      </c>
      <c r="C838" s="191" t="s">
        <v>611</v>
      </c>
      <c r="D838" s="191" t="s">
        <v>631</v>
      </c>
      <c r="E838" s="196">
        <v>0.55130999999999997</v>
      </c>
      <c r="F838" s="192" t="s">
        <v>50</v>
      </c>
      <c r="G838" s="193" t="s">
        <v>627</v>
      </c>
      <c r="H838" s="193" t="s">
        <v>628</v>
      </c>
      <c r="I838" s="193" t="s">
        <v>629</v>
      </c>
      <c r="J838" s="195">
        <v>0</v>
      </c>
    </row>
    <row r="839" spans="1:10" ht="50.1" customHeight="1" x14ac:dyDescent="0.2">
      <c r="A839" s="191" t="s">
        <v>617</v>
      </c>
      <c r="B839" s="193" t="s">
        <v>45</v>
      </c>
      <c r="C839" s="191" t="s">
        <v>613</v>
      </c>
      <c r="D839" s="191" t="s">
        <v>632</v>
      </c>
      <c r="E839" s="196">
        <v>0.28215000000000001</v>
      </c>
      <c r="F839" s="192" t="s">
        <v>50</v>
      </c>
      <c r="G839" s="193" t="s">
        <v>623</v>
      </c>
      <c r="H839" s="193" t="s">
        <v>624</v>
      </c>
      <c r="I839" s="193" t="s">
        <v>625</v>
      </c>
      <c r="J839" s="195">
        <v>0</v>
      </c>
    </row>
    <row r="840" spans="1:10" ht="20.100000000000001" customHeight="1" x14ac:dyDescent="0.2">
      <c r="A840" s="290"/>
      <c r="B840" s="290"/>
      <c r="C840" s="290"/>
      <c r="D840" s="290"/>
      <c r="E840" s="290"/>
      <c r="F840" s="290"/>
      <c r="G840" s="290" t="s">
        <v>633</v>
      </c>
      <c r="H840" s="290"/>
      <c r="I840" s="290"/>
      <c r="J840" s="204">
        <v>0</v>
      </c>
    </row>
    <row r="841" spans="1:10" x14ac:dyDescent="0.2">
      <c r="A841" s="205"/>
      <c r="B841" s="205"/>
      <c r="C841" s="205"/>
      <c r="D841" s="205"/>
      <c r="E841" s="205"/>
      <c r="F841" s="206"/>
      <c r="G841" s="205"/>
      <c r="H841" s="206"/>
      <c r="I841" s="205"/>
      <c r="J841" s="206"/>
    </row>
    <row r="842" spans="1:10" ht="15" thickBot="1" x14ac:dyDescent="0.25">
      <c r="A842" s="205"/>
      <c r="B842" s="205"/>
      <c r="C842" s="205"/>
      <c r="D842" s="205"/>
      <c r="E842" s="205" t="s">
        <v>107</v>
      </c>
      <c r="F842" s="206">
        <v>110.16</v>
      </c>
      <c r="G842" s="205"/>
      <c r="H842" s="289" t="s">
        <v>108</v>
      </c>
      <c r="I842" s="289"/>
      <c r="J842" s="206">
        <v>575</v>
      </c>
    </row>
    <row r="843" spans="1:10" ht="0.95" customHeight="1" thickTop="1" x14ac:dyDescent="0.2">
      <c r="A843" s="190"/>
      <c r="B843" s="190"/>
      <c r="C843" s="190"/>
      <c r="D843" s="190"/>
      <c r="E843" s="190"/>
      <c r="F843" s="190"/>
      <c r="G843" s="190"/>
      <c r="H843" s="190"/>
      <c r="I843" s="190"/>
      <c r="J843" s="190"/>
    </row>
    <row r="844" spans="1:10" ht="18" customHeight="1" x14ac:dyDescent="0.2">
      <c r="A844" s="182"/>
      <c r="B844" s="184" t="s">
        <v>5</v>
      </c>
      <c r="C844" s="182" t="s">
        <v>6</v>
      </c>
      <c r="D844" s="182" t="s">
        <v>7</v>
      </c>
      <c r="E844" s="285" t="s">
        <v>98</v>
      </c>
      <c r="F844" s="285"/>
      <c r="G844" s="183" t="s">
        <v>8</v>
      </c>
      <c r="H844" s="184" t="s">
        <v>9</v>
      </c>
      <c r="I844" s="184" t="s">
        <v>99</v>
      </c>
      <c r="J844" s="184" t="s">
        <v>100</v>
      </c>
    </row>
    <row r="845" spans="1:10" ht="24" customHeight="1" x14ac:dyDescent="0.2">
      <c r="A845" s="185" t="s">
        <v>101</v>
      </c>
      <c r="B845" s="187" t="s">
        <v>153</v>
      </c>
      <c r="C845" s="185" t="s">
        <v>41</v>
      </c>
      <c r="D845" s="185" t="s">
        <v>154</v>
      </c>
      <c r="E845" s="286" t="s">
        <v>102</v>
      </c>
      <c r="F845" s="286"/>
      <c r="G845" s="186" t="s">
        <v>111</v>
      </c>
      <c r="H845" s="189">
        <v>1</v>
      </c>
      <c r="I845" s="188">
        <v>33.729999999999997</v>
      </c>
      <c r="J845" s="188">
        <v>33.729999999999997</v>
      </c>
    </row>
    <row r="846" spans="1:10" ht="24" customHeight="1" x14ac:dyDescent="0.2">
      <c r="A846" s="191" t="s">
        <v>103</v>
      </c>
      <c r="B846" s="193" t="s">
        <v>363</v>
      </c>
      <c r="C846" s="191" t="s">
        <v>41</v>
      </c>
      <c r="D846" s="191" t="s">
        <v>364</v>
      </c>
      <c r="E846" s="296" t="s">
        <v>102</v>
      </c>
      <c r="F846" s="296"/>
      <c r="G846" s="192" t="s">
        <v>111</v>
      </c>
      <c r="H846" s="196">
        <v>1</v>
      </c>
      <c r="I846" s="194">
        <v>0.13</v>
      </c>
      <c r="J846" s="194">
        <v>0.13</v>
      </c>
    </row>
    <row r="847" spans="1:10" ht="24" customHeight="1" x14ac:dyDescent="0.2">
      <c r="A847" s="197" t="s">
        <v>114</v>
      </c>
      <c r="B847" s="199" t="s">
        <v>365</v>
      </c>
      <c r="C847" s="197" t="s">
        <v>41</v>
      </c>
      <c r="D847" s="197" t="s">
        <v>366</v>
      </c>
      <c r="E847" s="287" t="s">
        <v>163</v>
      </c>
      <c r="F847" s="287"/>
      <c r="G847" s="198" t="s">
        <v>111</v>
      </c>
      <c r="H847" s="202">
        <v>1</v>
      </c>
      <c r="I847" s="200">
        <v>32.04</v>
      </c>
      <c r="J847" s="200">
        <v>32.04</v>
      </c>
    </row>
    <row r="848" spans="1:10" ht="24" customHeight="1" x14ac:dyDescent="0.2">
      <c r="A848" s="197" t="s">
        <v>114</v>
      </c>
      <c r="B848" s="199" t="s">
        <v>292</v>
      </c>
      <c r="C848" s="197" t="s">
        <v>41</v>
      </c>
      <c r="D848" s="197" t="s">
        <v>293</v>
      </c>
      <c r="E848" s="287" t="s">
        <v>135</v>
      </c>
      <c r="F848" s="287"/>
      <c r="G848" s="198" t="s">
        <v>111</v>
      </c>
      <c r="H848" s="202">
        <v>1</v>
      </c>
      <c r="I848" s="200">
        <v>0.62</v>
      </c>
      <c r="J848" s="200">
        <v>0.62</v>
      </c>
    </row>
    <row r="849" spans="1:10" ht="24" customHeight="1" x14ac:dyDescent="0.2">
      <c r="A849" s="197" t="s">
        <v>114</v>
      </c>
      <c r="B849" s="199" t="s">
        <v>276</v>
      </c>
      <c r="C849" s="197" t="s">
        <v>41</v>
      </c>
      <c r="D849" s="197" t="s">
        <v>277</v>
      </c>
      <c r="E849" s="287" t="s">
        <v>278</v>
      </c>
      <c r="F849" s="287"/>
      <c r="G849" s="198" t="s">
        <v>111</v>
      </c>
      <c r="H849" s="202">
        <v>1</v>
      </c>
      <c r="I849" s="200">
        <v>0.81</v>
      </c>
      <c r="J849" s="200">
        <v>0.81</v>
      </c>
    </row>
    <row r="850" spans="1:10" ht="24" customHeight="1" x14ac:dyDescent="0.2">
      <c r="A850" s="197" t="s">
        <v>114</v>
      </c>
      <c r="B850" s="199" t="s">
        <v>294</v>
      </c>
      <c r="C850" s="197" t="s">
        <v>41</v>
      </c>
      <c r="D850" s="197" t="s">
        <v>295</v>
      </c>
      <c r="E850" s="287" t="s">
        <v>135</v>
      </c>
      <c r="F850" s="287"/>
      <c r="G850" s="198" t="s">
        <v>111</v>
      </c>
      <c r="H850" s="202">
        <v>1</v>
      </c>
      <c r="I850" s="200">
        <v>7.0000000000000007E-2</v>
      </c>
      <c r="J850" s="200">
        <v>7.0000000000000007E-2</v>
      </c>
    </row>
    <row r="851" spans="1:10" ht="24" customHeight="1" x14ac:dyDescent="0.2">
      <c r="A851" s="197" t="s">
        <v>114</v>
      </c>
      <c r="B851" s="199" t="s">
        <v>281</v>
      </c>
      <c r="C851" s="197" t="s">
        <v>41</v>
      </c>
      <c r="D851" s="197" t="s">
        <v>282</v>
      </c>
      <c r="E851" s="287" t="s">
        <v>283</v>
      </c>
      <c r="F851" s="287"/>
      <c r="G851" s="198" t="s">
        <v>111</v>
      </c>
      <c r="H851" s="202">
        <v>1</v>
      </c>
      <c r="I851" s="200">
        <v>0.06</v>
      </c>
      <c r="J851" s="200">
        <v>0.06</v>
      </c>
    </row>
    <row r="852" spans="1:10" x14ac:dyDescent="0.2">
      <c r="A852" s="205"/>
      <c r="B852" s="205"/>
      <c r="C852" s="205"/>
      <c r="D852" s="205"/>
      <c r="E852" s="205"/>
      <c r="F852" s="206"/>
      <c r="G852" s="205"/>
      <c r="H852" s="206"/>
      <c r="I852" s="205"/>
      <c r="J852" s="206"/>
    </row>
    <row r="853" spans="1:10" ht="15" thickBot="1" x14ac:dyDescent="0.25">
      <c r="A853" s="205"/>
      <c r="B853" s="205"/>
      <c r="C853" s="205"/>
      <c r="D853" s="205"/>
      <c r="E853" s="205" t="s">
        <v>107</v>
      </c>
      <c r="F853" s="206">
        <v>7.99</v>
      </c>
      <c r="G853" s="205"/>
      <c r="H853" s="289" t="s">
        <v>108</v>
      </c>
      <c r="I853" s="289"/>
      <c r="J853" s="206">
        <v>41.72</v>
      </c>
    </row>
    <row r="854" spans="1:10" ht="0.95" customHeight="1" thickTop="1" x14ac:dyDescent="0.2">
      <c r="A854" s="190"/>
      <c r="B854" s="190"/>
      <c r="C854" s="190"/>
      <c r="D854" s="190"/>
      <c r="E854" s="190"/>
      <c r="F854" s="190"/>
      <c r="G854" s="190"/>
      <c r="H854" s="190"/>
      <c r="I854" s="190"/>
      <c r="J854" s="190"/>
    </row>
    <row r="855" spans="1:10" ht="18" customHeight="1" x14ac:dyDescent="0.2">
      <c r="A855" s="182"/>
      <c r="B855" s="184" t="s">
        <v>5</v>
      </c>
      <c r="C855" s="182" t="s">
        <v>6</v>
      </c>
      <c r="D855" s="182" t="s">
        <v>7</v>
      </c>
      <c r="E855" s="285" t="s">
        <v>98</v>
      </c>
      <c r="F855" s="285"/>
      <c r="G855" s="183" t="s">
        <v>8</v>
      </c>
      <c r="H855" s="184" t="s">
        <v>9</v>
      </c>
      <c r="I855" s="184" t="s">
        <v>99</v>
      </c>
      <c r="J855" s="184" t="s">
        <v>100</v>
      </c>
    </row>
    <row r="856" spans="1:10" ht="24" customHeight="1" x14ac:dyDescent="0.2">
      <c r="A856" s="185" t="s">
        <v>101</v>
      </c>
      <c r="B856" s="187" t="s">
        <v>234</v>
      </c>
      <c r="C856" s="185" t="s">
        <v>41</v>
      </c>
      <c r="D856" s="185" t="s">
        <v>235</v>
      </c>
      <c r="E856" s="286" t="s">
        <v>102</v>
      </c>
      <c r="F856" s="286"/>
      <c r="G856" s="186" t="s">
        <v>111</v>
      </c>
      <c r="H856" s="189">
        <v>1</v>
      </c>
      <c r="I856" s="188">
        <v>27.97</v>
      </c>
      <c r="J856" s="188">
        <v>27.97</v>
      </c>
    </row>
    <row r="857" spans="1:10" ht="24" customHeight="1" x14ac:dyDescent="0.2">
      <c r="A857" s="191" t="s">
        <v>103</v>
      </c>
      <c r="B857" s="193" t="s">
        <v>367</v>
      </c>
      <c r="C857" s="191" t="s">
        <v>41</v>
      </c>
      <c r="D857" s="191" t="s">
        <v>368</v>
      </c>
      <c r="E857" s="296" t="s">
        <v>102</v>
      </c>
      <c r="F857" s="296"/>
      <c r="G857" s="192" t="s">
        <v>111</v>
      </c>
      <c r="H857" s="196">
        <v>1</v>
      </c>
      <c r="I857" s="194">
        <v>0.28999999999999998</v>
      </c>
      <c r="J857" s="194">
        <v>0.28999999999999998</v>
      </c>
    </row>
    <row r="858" spans="1:10" ht="24" customHeight="1" x14ac:dyDescent="0.2">
      <c r="A858" s="197" t="s">
        <v>114</v>
      </c>
      <c r="B858" s="199" t="s">
        <v>315</v>
      </c>
      <c r="C858" s="197" t="s">
        <v>41</v>
      </c>
      <c r="D858" s="197" t="s">
        <v>316</v>
      </c>
      <c r="E858" s="287" t="s">
        <v>278</v>
      </c>
      <c r="F858" s="287"/>
      <c r="G858" s="198" t="s">
        <v>111</v>
      </c>
      <c r="H858" s="202">
        <v>1</v>
      </c>
      <c r="I858" s="200">
        <v>3.84</v>
      </c>
      <c r="J858" s="200">
        <v>3.84</v>
      </c>
    </row>
    <row r="859" spans="1:10" ht="24" customHeight="1" x14ac:dyDescent="0.2">
      <c r="A859" s="197" t="s">
        <v>114</v>
      </c>
      <c r="B859" s="199" t="s">
        <v>369</v>
      </c>
      <c r="C859" s="197" t="s">
        <v>41</v>
      </c>
      <c r="D859" s="197" t="s">
        <v>370</v>
      </c>
      <c r="E859" s="287" t="s">
        <v>163</v>
      </c>
      <c r="F859" s="287"/>
      <c r="G859" s="198" t="s">
        <v>111</v>
      </c>
      <c r="H859" s="202">
        <v>1</v>
      </c>
      <c r="I859" s="200">
        <v>20.52</v>
      </c>
      <c r="J859" s="200">
        <v>20.52</v>
      </c>
    </row>
    <row r="860" spans="1:10" ht="24" customHeight="1" x14ac:dyDescent="0.2">
      <c r="A860" s="197" t="s">
        <v>114</v>
      </c>
      <c r="B860" s="199" t="s">
        <v>413</v>
      </c>
      <c r="C860" s="197" t="s">
        <v>41</v>
      </c>
      <c r="D860" s="197" t="s">
        <v>414</v>
      </c>
      <c r="E860" s="287" t="s">
        <v>135</v>
      </c>
      <c r="F860" s="287"/>
      <c r="G860" s="198" t="s">
        <v>111</v>
      </c>
      <c r="H860" s="202">
        <v>1</v>
      </c>
      <c r="I860" s="200">
        <v>0.94</v>
      </c>
      <c r="J860" s="200">
        <v>0.94</v>
      </c>
    </row>
    <row r="861" spans="1:10" ht="24" customHeight="1" x14ac:dyDescent="0.2">
      <c r="A861" s="197" t="s">
        <v>114</v>
      </c>
      <c r="B861" s="199" t="s">
        <v>276</v>
      </c>
      <c r="C861" s="197" t="s">
        <v>41</v>
      </c>
      <c r="D861" s="197" t="s">
        <v>277</v>
      </c>
      <c r="E861" s="287" t="s">
        <v>278</v>
      </c>
      <c r="F861" s="287"/>
      <c r="G861" s="198" t="s">
        <v>111</v>
      </c>
      <c r="H861" s="202">
        <v>1</v>
      </c>
      <c r="I861" s="200">
        <v>0.81</v>
      </c>
      <c r="J861" s="200">
        <v>0.81</v>
      </c>
    </row>
    <row r="862" spans="1:10" ht="24" customHeight="1" x14ac:dyDescent="0.2">
      <c r="A862" s="197" t="s">
        <v>114</v>
      </c>
      <c r="B862" s="199" t="s">
        <v>415</v>
      </c>
      <c r="C862" s="197" t="s">
        <v>41</v>
      </c>
      <c r="D862" s="197" t="s">
        <v>416</v>
      </c>
      <c r="E862" s="287" t="s">
        <v>135</v>
      </c>
      <c r="F862" s="287"/>
      <c r="G862" s="198" t="s">
        <v>111</v>
      </c>
      <c r="H862" s="202">
        <v>1</v>
      </c>
      <c r="I862" s="200">
        <v>0.32</v>
      </c>
      <c r="J862" s="200">
        <v>0.32</v>
      </c>
    </row>
    <row r="863" spans="1:10" ht="24" customHeight="1" x14ac:dyDescent="0.2">
      <c r="A863" s="197" t="s">
        <v>114</v>
      </c>
      <c r="B863" s="199" t="s">
        <v>281</v>
      </c>
      <c r="C863" s="197" t="s">
        <v>41</v>
      </c>
      <c r="D863" s="197" t="s">
        <v>282</v>
      </c>
      <c r="E863" s="287" t="s">
        <v>283</v>
      </c>
      <c r="F863" s="287"/>
      <c r="G863" s="198" t="s">
        <v>111</v>
      </c>
      <c r="H863" s="202">
        <v>1</v>
      </c>
      <c r="I863" s="200">
        <v>0.06</v>
      </c>
      <c r="J863" s="200">
        <v>0.06</v>
      </c>
    </row>
    <row r="864" spans="1:10" ht="24" customHeight="1" x14ac:dyDescent="0.2">
      <c r="A864" s="197" t="s">
        <v>114</v>
      </c>
      <c r="B864" s="199" t="s">
        <v>323</v>
      </c>
      <c r="C864" s="197" t="s">
        <v>41</v>
      </c>
      <c r="D864" s="197" t="s">
        <v>324</v>
      </c>
      <c r="E864" s="287" t="s">
        <v>325</v>
      </c>
      <c r="F864" s="287"/>
      <c r="G864" s="198" t="s">
        <v>111</v>
      </c>
      <c r="H864" s="202">
        <v>1</v>
      </c>
      <c r="I864" s="200">
        <v>1.19</v>
      </c>
      <c r="J864" s="200">
        <v>1.19</v>
      </c>
    </row>
    <row r="865" spans="1:10" x14ac:dyDescent="0.2">
      <c r="A865" s="205"/>
      <c r="B865" s="205"/>
      <c r="C865" s="205"/>
      <c r="D865" s="205"/>
      <c r="E865" s="205"/>
      <c r="F865" s="206"/>
      <c r="G865" s="205"/>
      <c r="H865" s="206"/>
      <c r="I865" s="205"/>
      <c r="J865" s="206"/>
    </row>
    <row r="866" spans="1:10" ht="15" thickBot="1" x14ac:dyDescent="0.25">
      <c r="A866" s="205"/>
      <c r="B866" s="205"/>
      <c r="C866" s="205"/>
      <c r="D866" s="205"/>
      <c r="E866" s="205" t="s">
        <v>107</v>
      </c>
      <c r="F866" s="206">
        <v>6.62</v>
      </c>
      <c r="G866" s="205"/>
      <c r="H866" s="289" t="s">
        <v>108</v>
      </c>
      <c r="I866" s="289"/>
      <c r="J866" s="206">
        <v>34.590000000000003</v>
      </c>
    </row>
    <row r="867" spans="1:10" ht="0.95" customHeight="1" thickTop="1" x14ac:dyDescent="0.2">
      <c r="A867" s="190"/>
      <c r="B867" s="190"/>
      <c r="C867" s="190"/>
      <c r="D867" s="190"/>
      <c r="E867" s="190"/>
      <c r="F867" s="190"/>
      <c r="G867" s="190"/>
      <c r="H867" s="190"/>
      <c r="I867" s="190"/>
      <c r="J867" s="190"/>
    </row>
    <row r="868" spans="1:10" ht="18" customHeight="1" x14ac:dyDescent="0.2">
      <c r="A868" s="182"/>
      <c r="B868" s="184" t="s">
        <v>5</v>
      </c>
      <c r="C868" s="182" t="s">
        <v>6</v>
      </c>
      <c r="D868" s="182" t="s">
        <v>7</v>
      </c>
      <c r="E868" s="285" t="s">
        <v>98</v>
      </c>
      <c r="F868" s="285"/>
      <c r="G868" s="183" t="s">
        <v>8</v>
      </c>
      <c r="H868" s="184" t="s">
        <v>9</v>
      </c>
      <c r="I868" s="184" t="s">
        <v>99</v>
      </c>
      <c r="J868" s="184" t="s">
        <v>100</v>
      </c>
    </row>
    <row r="869" spans="1:10" ht="24" customHeight="1" x14ac:dyDescent="0.2">
      <c r="A869" s="185" t="s">
        <v>101</v>
      </c>
      <c r="B869" s="187" t="s">
        <v>123</v>
      </c>
      <c r="C869" s="185" t="s">
        <v>41</v>
      </c>
      <c r="D869" s="185" t="s">
        <v>124</v>
      </c>
      <c r="E869" s="286" t="s">
        <v>102</v>
      </c>
      <c r="F869" s="286"/>
      <c r="G869" s="186" t="s">
        <v>111</v>
      </c>
      <c r="H869" s="189">
        <v>1</v>
      </c>
      <c r="I869" s="188">
        <v>108.08</v>
      </c>
      <c r="J869" s="188">
        <v>108.08</v>
      </c>
    </row>
    <row r="870" spans="1:10" ht="24" customHeight="1" x14ac:dyDescent="0.2">
      <c r="A870" s="191" t="s">
        <v>103</v>
      </c>
      <c r="B870" s="193" t="s">
        <v>371</v>
      </c>
      <c r="C870" s="191" t="s">
        <v>41</v>
      </c>
      <c r="D870" s="191" t="s">
        <v>372</v>
      </c>
      <c r="E870" s="296" t="s">
        <v>102</v>
      </c>
      <c r="F870" s="296"/>
      <c r="G870" s="192" t="s">
        <v>111</v>
      </c>
      <c r="H870" s="196">
        <v>1</v>
      </c>
      <c r="I870" s="194">
        <v>1.26</v>
      </c>
      <c r="J870" s="194">
        <v>1.26</v>
      </c>
    </row>
    <row r="871" spans="1:10" ht="24" customHeight="1" x14ac:dyDescent="0.2">
      <c r="A871" s="197" t="s">
        <v>114</v>
      </c>
      <c r="B871" s="199" t="s">
        <v>373</v>
      </c>
      <c r="C871" s="197" t="s">
        <v>41</v>
      </c>
      <c r="D871" s="197" t="s">
        <v>374</v>
      </c>
      <c r="E871" s="287" t="s">
        <v>163</v>
      </c>
      <c r="F871" s="287"/>
      <c r="G871" s="198" t="s">
        <v>111</v>
      </c>
      <c r="H871" s="202">
        <v>1</v>
      </c>
      <c r="I871" s="200">
        <v>105.28</v>
      </c>
      <c r="J871" s="200">
        <v>105.28</v>
      </c>
    </row>
    <row r="872" spans="1:10" ht="24" customHeight="1" x14ac:dyDescent="0.2">
      <c r="A872" s="197" t="s">
        <v>114</v>
      </c>
      <c r="B872" s="199" t="s">
        <v>296</v>
      </c>
      <c r="C872" s="197" t="s">
        <v>41</v>
      </c>
      <c r="D872" s="197" t="s">
        <v>297</v>
      </c>
      <c r="E872" s="287" t="s">
        <v>135</v>
      </c>
      <c r="F872" s="287"/>
      <c r="G872" s="198" t="s">
        <v>111</v>
      </c>
      <c r="H872" s="202">
        <v>1</v>
      </c>
      <c r="I872" s="200">
        <v>0.66</v>
      </c>
      <c r="J872" s="200">
        <v>0.66</v>
      </c>
    </row>
    <row r="873" spans="1:10" ht="24" customHeight="1" x14ac:dyDescent="0.2">
      <c r="A873" s="197" t="s">
        <v>114</v>
      </c>
      <c r="B873" s="199" t="s">
        <v>276</v>
      </c>
      <c r="C873" s="197" t="s">
        <v>41</v>
      </c>
      <c r="D873" s="197" t="s">
        <v>277</v>
      </c>
      <c r="E873" s="287" t="s">
        <v>278</v>
      </c>
      <c r="F873" s="287"/>
      <c r="G873" s="198" t="s">
        <v>111</v>
      </c>
      <c r="H873" s="202">
        <v>1</v>
      </c>
      <c r="I873" s="200">
        <v>0.81</v>
      </c>
      <c r="J873" s="200">
        <v>0.81</v>
      </c>
    </row>
    <row r="874" spans="1:10" ht="24" customHeight="1" x14ac:dyDescent="0.2">
      <c r="A874" s="197" t="s">
        <v>114</v>
      </c>
      <c r="B874" s="199" t="s">
        <v>298</v>
      </c>
      <c r="C874" s="197" t="s">
        <v>41</v>
      </c>
      <c r="D874" s="197" t="s">
        <v>299</v>
      </c>
      <c r="E874" s="287" t="s">
        <v>135</v>
      </c>
      <c r="F874" s="287"/>
      <c r="G874" s="198" t="s">
        <v>111</v>
      </c>
      <c r="H874" s="202">
        <v>1</v>
      </c>
      <c r="I874" s="200">
        <v>0.01</v>
      </c>
      <c r="J874" s="200">
        <v>0.01</v>
      </c>
    </row>
    <row r="875" spans="1:10" ht="24" customHeight="1" x14ac:dyDescent="0.2">
      <c r="A875" s="197" t="s">
        <v>114</v>
      </c>
      <c r="B875" s="199" t="s">
        <v>281</v>
      </c>
      <c r="C875" s="197" t="s">
        <v>41</v>
      </c>
      <c r="D875" s="197" t="s">
        <v>282</v>
      </c>
      <c r="E875" s="287" t="s">
        <v>283</v>
      </c>
      <c r="F875" s="287"/>
      <c r="G875" s="198" t="s">
        <v>111</v>
      </c>
      <c r="H875" s="202">
        <v>1</v>
      </c>
      <c r="I875" s="200">
        <v>0.06</v>
      </c>
      <c r="J875" s="200">
        <v>0.06</v>
      </c>
    </row>
    <row r="876" spans="1:10" x14ac:dyDescent="0.2">
      <c r="A876" s="205"/>
      <c r="B876" s="205"/>
      <c r="C876" s="205"/>
      <c r="D876" s="205"/>
      <c r="E876" s="205"/>
      <c r="F876" s="206"/>
      <c r="G876" s="205"/>
      <c r="H876" s="206"/>
      <c r="I876" s="205"/>
      <c r="J876" s="206"/>
    </row>
    <row r="877" spans="1:10" ht="15" thickBot="1" x14ac:dyDescent="0.25">
      <c r="A877" s="205"/>
      <c r="B877" s="205"/>
      <c r="C877" s="205"/>
      <c r="D877" s="205"/>
      <c r="E877" s="205" t="s">
        <v>107</v>
      </c>
      <c r="F877" s="206">
        <v>25.61</v>
      </c>
      <c r="G877" s="205"/>
      <c r="H877" s="289" t="s">
        <v>108</v>
      </c>
      <c r="I877" s="289"/>
      <c r="J877" s="206">
        <v>133.69</v>
      </c>
    </row>
    <row r="878" spans="1:10" ht="0.95" customHeight="1" thickTop="1" x14ac:dyDescent="0.2">
      <c r="A878" s="190"/>
      <c r="B878" s="190"/>
      <c r="C878" s="190"/>
      <c r="D878" s="190"/>
      <c r="E878" s="190"/>
      <c r="F878" s="190"/>
      <c r="G878" s="190"/>
      <c r="H878" s="190"/>
      <c r="I878" s="190"/>
      <c r="J878" s="190"/>
    </row>
    <row r="879" spans="1:10" ht="18" customHeight="1" x14ac:dyDescent="0.2">
      <c r="A879" s="182"/>
      <c r="B879" s="184" t="s">
        <v>5</v>
      </c>
      <c r="C879" s="182" t="s">
        <v>6</v>
      </c>
      <c r="D879" s="182" t="s">
        <v>7</v>
      </c>
      <c r="E879" s="285" t="s">
        <v>98</v>
      </c>
      <c r="F879" s="285"/>
      <c r="G879" s="183" t="s">
        <v>8</v>
      </c>
      <c r="H879" s="184" t="s">
        <v>9</v>
      </c>
      <c r="I879" s="184" t="s">
        <v>99</v>
      </c>
      <c r="J879" s="184" t="s">
        <v>100</v>
      </c>
    </row>
    <row r="880" spans="1:10" ht="24" customHeight="1" x14ac:dyDescent="0.2">
      <c r="A880" s="185" t="s">
        <v>101</v>
      </c>
      <c r="B880" s="187" t="s">
        <v>149</v>
      </c>
      <c r="C880" s="185" t="s">
        <v>41</v>
      </c>
      <c r="D880" s="185" t="s">
        <v>150</v>
      </c>
      <c r="E880" s="286" t="s">
        <v>102</v>
      </c>
      <c r="F880" s="286"/>
      <c r="G880" s="186" t="s">
        <v>111</v>
      </c>
      <c r="H880" s="189">
        <v>1</v>
      </c>
      <c r="I880" s="188">
        <v>167.29</v>
      </c>
      <c r="J880" s="188">
        <v>167.29</v>
      </c>
    </row>
    <row r="881" spans="1:10" ht="24" customHeight="1" x14ac:dyDescent="0.2">
      <c r="A881" s="191" t="s">
        <v>103</v>
      </c>
      <c r="B881" s="193" t="s">
        <v>375</v>
      </c>
      <c r="C881" s="191" t="s">
        <v>41</v>
      </c>
      <c r="D881" s="191" t="s">
        <v>376</v>
      </c>
      <c r="E881" s="296" t="s">
        <v>102</v>
      </c>
      <c r="F881" s="296"/>
      <c r="G881" s="192" t="s">
        <v>111</v>
      </c>
      <c r="H881" s="196">
        <v>1</v>
      </c>
      <c r="I881" s="194">
        <v>1.96</v>
      </c>
      <c r="J881" s="194">
        <v>1.96</v>
      </c>
    </row>
    <row r="882" spans="1:10" ht="24" customHeight="1" x14ac:dyDescent="0.2">
      <c r="A882" s="197" t="s">
        <v>114</v>
      </c>
      <c r="B882" s="199" t="s">
        <v>377</v>
      </c>
      <c r="C882" s="197" t="s">
        <v>41</v>
      </c>
      <c r="D882" s="197" t="s">
        <v>378</v>
      </c>
      <c r="E882" s="287" t="s">
        <v>163</v>
      </c>
      <c r="F882" s="287"/>
      <c r="G882" s="198" t="s">
        <v>111</v>
      </c>
      <c r="H882" s="202">
        <v>1</v>
      </c>
      <c r="I882" s="200">
        <v>163.79</v>
      </c>
      <c r="J882" s="200">
        <v>163.79</v>
      </c>
    </row>
    <row r="883" spans="1:10" ht="24" customHeight="1" x14ac:dyDescent="0.2">
      <c r="A883" s="197" t="s">
        <v>114</v>
      </c>
      <c r="B883" s="199" t="s">
        <v>296</v>
      </c>
      <c r="C883" s="197" t="s">
        <v>41</v>
      </c>
      <c r="D883" s="197" t="s">
        <v>297</v>
      </c>
      <c r="E883" s="287" t="s">
        <v>135</v>
      </c>
      <c r="F883" s="287"/>
      <c r="G883" s="198" t="s">
        <v>111</v>
      </c>
      <c r="H883" s="202">
        <v>1</v>
      </c>
      <c r="I883" s="200">
        <v>0.66</v>
      </c>
      <c r="J883" s="200">
        <v>0.66</v>
      </c>
    </row>
    <row r="884" spans="1:10" ht="24" customHeight="1" x14ac:dyDescent="0.2">
      <c r="A884" s="197" t="s">
        <v>114</v>
      </c>
      <c r="B884" s="199" t="s">
        <v>276</v>
      </c>
      <c r="C884" s="197" t="s">
        <v>41</v>
      </c>
      <c r="D884" s="197" t="s">
        <v>277</v>
      </c>
      <c r="E884" s="287" t="s">
        <v>278</v>
      </c>
      <c r="F884" s="287"/>
      <c r="G884" s="198" t="s">
        <v>111</v>
      </c>
      <c r="H884" s="202">
        <v>1</v>
      </c>
      <c r="I884" s="200">
        <v>0.81</v>
      </c>
      <c r="J884" s="200">
        <v>0.81</v>
      </c>
    </row>
    <row r="885" spans="1:10" ht="24" customHeight="1" x14ac:dyDescent="0.2">
      <c r="A885" s="197" t="s">
        <v>114</v>
      </c>
      <c r="B885" s="199" t="s">
        <v>298</v>
      </c>
      <c r="C885" s="197" t="s">
        <v>41</v>
      </c>
      <c r="D885" s="197" t="s">
        <v>299</v>
      </c>
      <c r="E885" s="287" t="s">
        <v>135</v>
      </c>
      <c r="F885" s="287"/>
      <c r="G885" s="198" t="s">
        <v>111</v>
      </c>
      <c r="H885" s="202">
        <v>1</v>
      </c>
      <c r="I885" s="200">
        <v>0.01</v>
      </c>
      <c r="J885" s="200">
        <v>0.01</v>
      </c>
    </row>
    <row r="886" spans="1:10" ht="24" customHeight="1" x14ac:dyDescent="0.2">
      <c r="A886" s="197" t="s">
        <v>114</v>
      </c>
      <c r="B886" s="199" t="s">
        <v>281</v>
      </c>
      <c r="C886" s="197" t="s">
        <v>41</v>
      </c>
      <c r="D886" s="197" t="s">
        <v>282</v>
      </c>
      <c r="E886" s="287" t="s">
        <v>283</v>
      </c>
      <c r="F886" s="287"/>
      <c r="G886" s="198" t="s">
        <v>111</v>
      </c>
      <c r="H886" s="202">
        <v>1</v>
      </c>
      <c r="I886" s="200">
        <v>0.06</v>
      </c>
      <c r="J886" s="200">
        <v>0.06</v>
      </c>
    </row>
    <row r="887" spans="1:10" x14ac:dyDescent="0.2">
      <c r="A887" s="205"/>
      <c r="B887" s="205"/>
      <c r="C887" s="205"/>
      <c r="D887" s="205"/>
      <c r="E887" s="205"/>
      <c r="F887" s="206"/>
      <c r="G887" s="205"/>
      <c r="H887" s="206"/>
      <c r="I887" s="205"/>
      <c r="J887" s="206"/>
    </row>
    <row r="888" spans="1:10" ht="15" thickBot="1" x14ac:dyDescent="0.25">
      <c r="A888" s="205"/>
      <c r="B888" s="205"/>
      <c r="C888" s="205"/>
      <c r="D888" s="205"/>
      <c r="E888" s="205" t="s">
        <v>107</v>
      </c>
      <c r="F888" s="206">
        <v>39.64</v>
      </c>
      <c r="G888" s="205"/>
      <c r="H888" s="289" t="s">
        <v>108</v>
      </c>
      <c r="I888" s="289"/>
      <c r="J888" s="206">
        <v>206.93</v>
      </c>
    </row>
    <row r="889" spans="1:10" ht="0.95" customHeight="1" thickTop="1" x14ac:dyDescent="0.2">
      <c r="A889" s="190"/>
      <c r="B889" s="190"/>
      <c r="C889" s="190"/>
      <c r="D889" s="190"/>
      <c r="E889" s="190"/>
      <c r="F889" s="190"/>
      <c r="G889" s="190"/>
      <c r="H889" s="190"/>
      <c r="I889" s="190"/>
      <c r="J889" s="190"/>
    </row>
    <row r="890" spans="1:10" ht="18" customHeight="1" x14ac:dyDescent="0.2">
      <c r="A890" s="182"/>
      <c r="B890" s="184" t="s">
        <v>5</v>
      </c>
      <c r="C890" s="182" t="s">
        <v>6</v>
      </c>
      <c r="D890" s="182" t="s">
        <v>7</v>
      </c>
      <c r="E890" s="285" t="s">
        <v>98</v>
      </c>
      <c r="F890" s="285"/>
      <c r="G890" s="183" t="s">
        <v>8</v>
      </c>
      <c r="H890" s="184" t="s">
        <v>9</v>
      </c>
      <c r="I890" s="184" t="s">
        <v>99</v>
      </c>
      <c r="J890" s="184" t="s">
        <v>100</v>
      </c>
    </row>
    <row r="891" spans="1:10" ht="24" customHeight="1" x14ac:dyDescent="0.2">
      <c r="A891" s="185" t="s">
        <v>101</v>
      </c>
      <c r="B891" s="187" t="s">
        <v>586</v>
      </c>
      <c r="C891" s="185" t="s">
        <v>20</v>
      </c>
      <c r="D891" s="185" t="s">
        <v>587</v>
      </c>
      <c r="E891" s="286" t="s">
        <v>581</v>
      </c>
      <c r="F891" s="286"/>
      <c r="G891" s="186" t="s">
        <v>136</v>
      </c>
      <c r="H891" s="189">
        <v>1</v>
      </c>
      <c r="I891" s="188">
        <v>3.56</v>
      </c>
      <c r="J891" s="188">
        <v>3.56</v>
      </c>
    </row>
    <row r="892" spans="1:10" ht="24" customHeight="1" x14ac:dyDescent="0.2">
      <c r="A892" s="197" t="s">
        <v>114</v>
      </c>
      <c r="B892" s="199" t="s">
        <v>634</v>
      </c>
      <c r="C892" s="197" t="s">
        <v>20</v>
      </c>
      <c r="D892" s="197" t="s">
        <v>635</v>
      </c>
      <c r="E892" s="287" t="s">
        <v>115</v>
      </c>
      <c r="F892" s="287"/>
      <c r="G892" s="198" t="s">
        <v>240</v>
      </c>
      <c r="H892" s="202">
        <v>0.1018</v>
      </c>
      <c r="I892" s="200">
        <v>14</v>
      </c>
      <c r="J892" s="200">
        <v>1.42</v>
      </c>
    </row>
    <row r="893" spans="1:10" ht="24" customHeight="1" x14ac:dyDescent="0.2">
      <c r="A893" s="197" t="s">
        <v>114</v>
      </c>
      <c r="B893" s="199" t="s">
        <v>636</v>
      </c>
      <c r="C893" s="197" t="s">
        <v>20</v>
      </c>
      <c r="D893" s="197" t="s">
        <v>637</v>
      </c>
      <c r="E893" s="287" t="s">
        <v>115</v>
      </c>
      <c r="F893" s="287"/>
      <c r="G893" s="198" t="s">
        <v>240</v>
      </c>
      <c r="H893" s="202">
        <v>1.5E-3</v>
      </c>
      <c r="I893" s="200">
        <v>177.63</v>
      </c>
      <c r="J893" s="200">
        <v>0.26</v>
      </c>
    </row>
    <row r="894" spans="1:10" ht="24" customHeight="1" x14ac:dyDescent="0.2">
      <c r="A894" s="197" t="s">
        <v>114</v>
      </c>
      <c r="B894" s="199" t="s">
        <v>638</v>
      </c>
      <c r="C894" s="197" t="s">
        <v>20</v>
      </c>
      <c r="D894" s="197" t="s">
        <v>639</v>
      </c>
      <c r="E894" s="287" t="s">
        <v>115</v>
      </c>
      <c r="F894" s="287"/>
      <c r="G894" s="198" t="s">
        <v>640</v>
      </c>
      <c r="H894" s="202">
        <v>8.0000000000000004E-4</v>
      </c>
      <c r="I894" s="200">
        <v>6.35</v>
      </c>
      <c r="J894" s="200">
        <v>0</v>
      </c>
    </row>
    <row r="895" spans="1:10" ht="24" customHeight="1" x14ac:dyDescent="0.2">
      <c r="A895" s="197" t="s">
        <v>114</v>
      </c>
      <c r="B895" s="199" t="s">
        <v>641</v>
      </c>
      <c r="C895" s="197" t="s">
        <v>20</v>
      </c>
      <c r="D895" s="197" t="s">
        <v>642</v>
      </c>
      <c r="E895" s="287" t="s">
        <v>115</v>
      </c>
      <c r="F895" s="287"/>
      <c r="G895" s="198" t="s">
        <v>240</v>
      </c>
      <c r="H895" s="202">
        <v>6.54E-2</v>
      </c>
      <c r="I895" s="200">
        <v>4.5</v>
      </c>
      <c r="J895" s="200">
        <v>0.28999999999999998</v>
      </c>
    </row>
    <row r="896" spans="1:10" ht="24" customHeight="1" x14ac:dyDescent="0.2">
      <c r="A896" s="197" t="s">
        <v>114</v>
      </c>
      <c r="B896" s="199" t="s">
        <v>643</v>
      </c>
      <c r="C896" s="197" t="s">
        <v>20</v>
      </c>
      <c r="D896" s="197" t="s">
        <v>644</v>
      </c>
      <c r="E896" s="287">
        <v>0</v>
      </c>
      <c r="F896" s="287"/>
      <c r="G896" s="198" t="s">
        <v>240</v>
      </c>
      <c r="H896" s="202">
        <v>5.0000000000000001E-4</v>
      </c>
      <c r="I896" s="200">
        <v>10.8</v>
      </c>
      <c r="J896" s="200">
        <v>0</v>
      </c>
    </row>
    <row r="897" spans="1:10" ht="24" customHeight="1" x14ac:dyDescent="0.2">
      <c r="A897" s="197" t="s">
        <v>114</v>
      </c>
      <c r="B897" s="199" t="s">
        <v>645</v>
      </c>
      <c r="C897" s="197" t="s">
        <v>20</v>
      </c>
      <c r="D897" s="197" t="s">
        <v>646</v>
      </c>
      <c r="E897" s="287">
        <v>0</v>
      </c>
      <c r="F897" s="287"/>
      <c r="G897" s="198" t="s">
        <v>240</v>
      </c>
      <c r="H897" s="202">
        <v>4.0000000000000002E-4</v>
      </c>
      <c r="I897" s="200">
        <v>18.8</v>
      </c>
      <c r="J897" s="200">
        <v>0</v>
      </c>
    </row>
    <row r="898" spans="1:10" ht="24" customHeight="1" x14ac:dyDescent="0.2">
      <c r="A898" s="197" t="s">
        <v>114</v>
      </c>
      <c r="B898" s="199" t="s">
        <v>647</v>
      </c>
      <c r="C898" s="197" t="s">
        <v>20</v>
      </c>
      <c r="D898" s="197" t="s">
        <v>648</v>
      </c>
      <c r="E898" s="287">
        <v>0</v>
      </c>
      <c r="F898" s="287"/>
      <c r="G898" s="198" t="s">
        <v>240</v>
      </c>
      <c r="H898" s="202">
        <v>2.0000000000000001E-4</v>
      </c>
      <c r="I898" s="200">
        <v>40.799999999999997</v>
      </c>
      <c r="J898" s="200">
        <v>0</v>
      </c>
    </row>
    <row r="899" spans="1:10" ht="24" customHeight="1" x14ac:dyDescent="0.2">
      <c r="A899" s="197" t="s">
        <v>114</v>
      </c>
      <c r="B899" s="199" t="s">
        <v>649</v>
      </c>
      <c r="C899" s="197" t="s">
        <v>20</v>
      </c>
      <c r="D899" s="197" t="s">
        <v>650</v>
      </c>
      <c r="E899" s="287" t="s">
        <v>325</v>
      </c>
      <c r="F899" s="287"/>
      <c r="G899" s="198" t="s">
        <v>240</v>
      </c>
      <c r="H899" s="202">
        <v>4.4999999999999997E-3</v>
      </c>
      <c r="I899" s="200">
        <v>12.54</v>
      </c>
      <c r="J899" s="200">
        <v>0.05</v>
      </c>
    </row>
    <row r="900" spans="1:10" ht="24" customHeight="1" x14ac:dyDescent="0.2">
      <c r="A900" s="197" t="s">
        <v>114</v>
      </c>
      <c r="B900" s="199" t="s">
        <v>651</v>
      </c>
      <c r="C900" s="197" t="s">
        <v>20</v>
      </c>
      <c r="D900" s="197" t="s">
        <v>652</v>
      </c>
      <c r="E900" s="287" t="s">
        <v>325</v>
      </c>
      <c r="F900" s="287"/>
      <c r="G900" s="198" t="s">
        <v>653</v>
      </c>
      <c r="H900" s="202">
        <v>4.0000000000000002E-4</v>
      </c>
      <c r="I900" s="200">
        <v>300</v>
      </c>
      <c r="J900" s="200">
        <v>0.12</v>
      </c>
    </row>
    <row r="901" spans="1:10" ht="24" customHeight="1" x14ac:dyDescent="0.2">
      <c r="A901" s="197" t="s">
        <v>114</v>
      </c>
      <c r="B901" s="199" t="s">
        <v>654</v>
      </c>
      <c r="C901" s="197" t="s">
        <v>20</v>
      </c>
      <c r="D901" s="197" t="s">
        <v>655</v>
      </c>
      <c r="E901" s="287" t="s">
        <v>115</v>
      </c>
      <c r="F901" s="287"/>
      <c r="G901" s="198" t="s">
        <v>240</v>
      </c>
      <c r="H901" s="202">
        <v>4.4999999999999997E-3</v>
      </c>
      <c r="I901" s="200">
        <v>5</v>
      </c>
      <c r="J901" s="200">
        <v>0.02</v>
      </c>
    </row>
    <row r="902" spans="1:10" ht="24" customHeight="1" x14ac:dyDescent="0.2">
      <c r="A902" s="197" t="s">
        <v>114</v>
      </c>
      <c r="B902" s="199" t="s">
        <v>656</v>
      </c>
      <c r="C902" s="197" t="s">
        <v>20</v>
      </c>
      <c r="D902" s="197" t="s">
        <v>657</v>
      </c>
      <c r="E902" s="287">
        <v>0</v>
      </c>
      <c r="F902" s="287"/>
      <c r="G902" s="198" t="s">
        <v>240</v>
      </c>
      <c r="H902" s="202">
        <v>1E-4</v>
      </c>
      <c r="I902" s="200">
        <v>22.98</v>
      </c>
      <c r="J902" s="200">
        <v>0</v>
      </c>
    </row>
    <row r="903" spans="1:10" ht="24" customHeight="1" x14ac:dyDescent="0.2">
      <c r="A903" s="197" t="s">
        <v>114</v>
      </c>
      <c r="B903" s="199" t="s">
        <v>658</v>
      </c>
      <c r="C903" s="197" t="s">
        <v>20</v>
      </c>
      <c r="D903" s="197" t="s">
        <v>659</v>
      </c>
      <c r="E903" s="287" t="s">
        <v>115</v>
      </c>
      <c r="F903" s="287"/>
      <c r="G903" s="198" t="s">
        <v>240</v>
      </c>
      <c r="H903" s="202">
        <v>4.4999999999999997E-3</v>
      </c>
      <c r="I903" s="200">
        <v>165</v>
      </c>
      <c r="J903" s="200">
        <v>0.74</v>
      </c>
    </row>
    <row r="904" spans="1:10" ht="24" customHeight="1" x14ac:dyDescent="0.2">
      <c r="A904" s="197" t="s">
        <v>114</v>
      </c>
      <c r="B904" s="199" t="s">
        <v>660</v>
      </c>
      <c r="C904" s="197" t="s">
        <v>20</v>
      </c>
      <c r="D904" s="197" t="s">
        <v>661</v>
      </c>
      <c r="E904" s="287">
        <v>0</v>
      </c>
      <c r="F904" s="287"/>
      <c r="G904" s="198" t="s">
        <v>240</v>
      </c>
      <c r="H904" s="202">
        <v>2.0000000000000001E-4</v>
      </c>
      <c r="I904" s="200">
        <v>16.5</v>
      </c>
      <c r="J904" s="200">
        <v>0</v>
      </c>
    </row>
    <row r="905" spans="1:10" ht="24" customHeight="1" x14ac:dyDescent="0.2">
      <c r="A905" s="197" t="s">
        <v>114</v>
      </c>
      <c r="B905" s="199" t="s">
        <v>662</v>
      </c>
      <c r="C905" s="197" t="s">
        <v>20</v>
      </c>
      <c r="D905" s="197" t="s">
        <v>663</v>
      </c>
      <c r="E905" s="287" t="s">
        <v>325</v>
      </c>
      <c r="F905" s="287"/>
      <c r="G905" s="198" t="s">
        <v>240</v>
      </c>
      <c r="H905" s="202">
        <v>0.1018</v>
      </c>
      <c r="I905" s="200">
        <v>5</v>
      </c>
      <c r="J905" s="200">
        <v>0.5</v>
      </c>
    </row>
    <row r="906" spans="1:10" ht="24" customHeight="1" x14ac:dyDescent="0.2">
      <c r="A906" s="197" t="s">
        <v>114</v>
      </c>
      <c r="B906" s="199" t="s">
        <v>664</v>
      </c>
      <c r="C906" s="197" t="s">
        <v>20</v>
      </c>
      <c r="D906" s="197" t="s">
        <v>665</v>
      </c>
      <c r="E906" s="287" t="s">
        <v>115</v>
      </c>
      <c r="F906" s="287"/>
      <c r="G906" s="198" t="s">
        <v>240</v>
      </c>
      <c r="H906" s="202">
        <v>1.8E-3</v>
      </c>
      <c r="I906" s="200">
        <v>35.9</v>
      </c>
      <c r="J906" s="200">
        <v>0.06</v>
      </c>
    </row>
    <row r="907" spans="1:10" ht="24" customHeight="1" x14ac:dyDescent="0.2">
      <c r="A907" s="197" t="s">
        <v>114</v>
      </c>
      <c r="B907" s="199" t="s">
        <v>666</v>
      </c>
      <c r="C907" s="197" t="s">
        <v>20</v>
      </c>
      <c r="D907" s="197" t="s">
        <v>667</v>
      </c>
      <c r="E907" s="287">
        <v>0</v>
      </c>
      <c r="F907" s="287"/>
      <c r="G907" s="198" t="s">
        <v>240</v>
      </c>
      <c r="H907" s="202">
        <v>6.9999999999999999E-4</v>
      </c>
      <c r="I907" s="200">
        <v>11.26</v>
      </c>
      <c r="J907" s="200">
        <v>0</v>
      </c>
    </row>
    <row r="908" spans="1:10" ht="24" customHeight="1" x14ac:dyDescent="0.2">
      <c r="A908" s="197" t="s">
        <v>114</v>
      </c>
      <c r="B908" s="199" t="s">
        <v>668</v>
      </c>
      <c r="C908" s="197" t="s">
        <v>20</v>
      </c>
      <c r="D908" s="197" t="s">
        <v>669</v>
      </c>
      <c r="E908" s="287">
        <v>0</v>
      </c>
      <c r="F908" s="287"/>
      <c r="G908" s="198" t="s">
        <v>240</v>
      </c>
      <c r="H908" s="202">
        <v>4.0000000000000002E-4</v>
      </c>
      <c r="I908" s="200">
        <v>11.5</v>
      </c>
      <c r="J908" s="200">
        <v>0</v>
      </c>
    </row>
    <row r="909" spans="1:10" ht="24" customHeight="1" x14ac:dyDescent="0.2">
      <c r="A909" s="197" t="s">
        <v>114</v>
      </c>
      <c r="B909" s="199" t="s">
        <v>670</v>
      </c>
      <c r="C909" s="197" t="s">
        <v>20</v>
      </c>
      <c r="D909" s="197" t="s">
        <v>671</v>
      </c>
      <c r="E909" s="287">
        <v>0</v>
      </c>
      <c r="F909" s="287"/>
      <c r="G909" s="198" t="s">
        <v>240</v>
      </c>
      <c r="H909" s="202">
        <v>1E-4</v>
      </c>
      <c r="I909" s="200">
        <v>27.5</v>
      </c>
      <c r="J909" s="200">
        <v>0</v>
      </c>
    </row>
    <row r="910" spans="1:10" ht="24" customHeight="1" x14ac:dyDescent="0.2">
      <c r="A910" s="197" t="s">
        <v>114</v>
      </c>
      <c r="B910" s="199" t="s">
        <v>672</v>
      </c>
      <c r="C910" s="197" t="s">
        <v>20</v>
      </c>
      <c r="D910" s="197" t="s">
        <v>673</v>
      </c>
      <c r="E910" s="287">
        <v>0</v>
      </c>
      <c r="F910" s="287"/>
      <c r="G910" s="198" t="s">
        <v>240</v>
      </c>
      <c r="H910" s="202">
        <v>1E-4</v>
      </c>
      <c r="I910" s="200">
        <v>327.8</v>
      </c>
      <c r="J910" s="200">
        <v>0.03</v>
      </c>
    </row>
    <row r="911" spans="1:10" ht="24" customHeight="1" x14ac:dyDescent="0.2">
      <c r="A911" s="197" t="s">
        <v>114</v>
      </c>
      <c r="B911" s="199" t="s">
        <v>674</v>
      </c>
      <c r="C911" s="197" t="s">
        <v>20</v>
      </c>
      <c r="D911" s="197" t="s">
        <v>675</v>
      </c>
      <c r="E911" s="287">
        <v>0</v>
      </c>
      <c r="F911" s="287"/>
      <c r="G911" s="198" t="s">
        <v>240</v>
      </c>
      <c r="H911" s="202">
        <v>2.0000000000000001E-4</v>
      </c>
      <c r="I911" s="200">
        <v>13.52</v>
      </c>
      <c r="J911" s="200">
        <v>0</v>
      </c>
    </row>
    <row r="912" spans="1:10" ht="24" customHeight="1" x14ac:dyDescent="0.2">
      <c r="A912" s="197" t="s">
        <v>114</v>
      </c>
      <c r="B912" s="199" t="s">
        <v>676</v>
      </c>
      <c r="C912" s="197" t="s">
        <v>20</v>
      </c>
      <c r="D912" s="197" t="s">
        <v>677</v>
      </c>
      <c r="E912" s="287">
        <v>0</v>
      </c>
      <c r="F912" s="287"/>
      <c r="G912" s="198" t="s">
        <v>678</v>
      </c>
      <c r="H912" s="202">
        <v>6.9999999999999999E-4</v>
      </c>
      <c r="I912" s="200">
        <v>10.220000000000001</v>
      </c>
      <c r="J912" s="200">
        <v>0</v>
      </c>
    </row>
    <row r="913" spans="1:10" ht="24" customHeight="1" x14ac:dyDescent="0.2">
      <c r="A913" s="197" t="s">
        <v>114</v>
      </c>
      <c r="B913" s="199" t="s">
        <v>679</v>
      </c>
      <c r="C913" s="197" t="s">
        <v>41</v>
      </c>
      <c r="D913" s="197" t="s">
        <v>680</v>
      </c>
      <c r="E913" s="287" t="s">
        <v>115</v>
      </c>
      <c r="F913" s="287"/>
      <c r="G913" s="198" t="s">
        <v>681</v>
      </c>
      <c r="H913" s="202">
        <v>8.0000000000000004E-4</v>
      </c>
      <c r="I913" s="200">
        <v>64.8</v>
      </c>
      <c r="J913" s="200">
        <v>0.05</v>
      </c>
    </row>
    <row r="914" spans="1:10" ht="24" customHeight="1" x14ac:dyDescent="0.2">
      <c r="A914" s="197" t="s">
        <v>114</v>
      </c>
      <c r="B914" s="199" t="s">
        <v>682</v>
      </c>
      <c r="C914" s="197" t="s">
        <v>41</v>
      </c>
      <c r="D914" s="197" t="s">
        <v>683</v>
      </c>
      <c r="E914" s="287" t="s">
        <v>115</v>
      </c>
      <c r="F914" s="287"/>
      <c r="G914" s="198" t="s">
        <v>75</v>
      </c>
      <c r="H914" s="202">
        <v>2.0000000000000001E-4</v>
      </c>
      <c r="I914" s="200">
        <v>17.55</v>
      </c>
      <c r="J914" s="200">
        <v>0</v>
      </c>
    </row>
    <row r="915" spans="1:10" ht="24" customHeight="1" x14ac:dyDescent="0.2">
      <c r="A915" s="197" t="s">
        <v>114</v>
      </c>
      <c r="B915" s="199" t="s">
        <v>684</v>
      </c>
      <c r="C915" s="197" t="s">
        <v>41</v>
      </c>
      <c r="D915" s="197" t="s">
        <v>685</v>
      </c>
      <c r="E915" s="287" t="s">
        <v>115</v>
      </c>
      <c r="F915" s="287"/>
      <c r="G915" s="198" t="s">
        <v>75</v>
      </c>
      <c r="H915" s="202">
        <v>5.9999999999999995E-4</v>
      </c>
      <c r="I915" s="200">
        <v>13.5</v>
      </c>
      <c r="J915" s="200">
        <v>0</v>
      </c>
    </row>
    <row r="916" spans="1:10" ht="24" customHeight="1" x14ac:dyDescent="0.2">
      <c r="A916" s="197" t="s">
        <v>114</v>
      </c>
      <c r="B916" s="199" t="s">
        <v>686</v>
      </c>
      <c r="C916" s="197" t="s">
        <v>41</v>
      </c>
      <c r="D916" s="197" t="s">
        <v>687</v>
      </c>
      <c r="E916" s="287" t="s">
        <v>135</v>
      </c>
      <c r="F916" s="287"/>
      <c r="G916" s="198" t="s">
        <v>681</v>
      </c>
      <c r="H916" s="202">
        <v>2.3E-3</v>
      </c>
      <c r="I916" s="200">
        <v>12.15</v>
      </c>
      <c r="J916" s="200">
        <v>0.02</v>
      </c>
    </row>
    <row r="917" spans="1:10" x14ac:dyDescent="0.2">
      <c r="A917" s="205"/>
      <c r="B917" s="205"/>
      <c r="C917" s="205"/>
      <c r="D917" s="205"/>
      <c r="E917" s="205"/>
      <c r="F917" s="206"/>
      <c r="G917" s="205"/>
      <c r="H917" s="206"/>
      <c r="I917" s="205"/>
      <c r="J917" s="206"/>
    </row>
    <row r="918" spans="1:10" ht="15" thickBot="1" x14ac:dyDescent="0.25">
      <c r="A918" s="205"/>
      <c r="B918" s="205"/>
      <c r="C918" s="205"/>
      <c r="D918" s="205"/>
      <c r="E918" s="205" t="s">
        <v>107</v>
      </c>
      <c r="F918" s="206">
        <v>0.84</v>
      </c>
      <c r="G918" s="205"/>
      <c r="H918" s="289" t="s">
        <v>108</v>
      </c>
      <c r="I918" s="289"/>
      <c r="J918" s="206">
        <v>4.4000000000000004</v>
      </c>
    </row>
    <row r="919" spans="1:10" ht="0.95" customHeight="1" thickTop="1" x14ac:dyDescent="0.2">
      <c r="A919" s="190"/>
      <c r="B919" s="190"/>
      <c r="C919" s="190"/>
      <c r="D919" s="190"/>
      <c r="E919" s="190"/>
      <c r="F919" s="190"/>
      <c r="G919" s="190"/>
      <c r="H919" s="190"/>
      <c r="I919" s="190"/>
      <c r="J919" s="190"/>
    </row>
    <row r="920" spans="1:10" ht="18" customHeight="1" x14ac:dyDescent="0.2">
      <c r="A920" s="182"/>
      <c r="B920" s="184" t="s">
        <v>5</v>
      </c>
      <c r="C920" s="182" t="s">
        <v>6</v>
      </c>
      <c r="D920" s="182" t="s">
        <v>7</v>
      </c>
      <c r="E920" s="285" t="s">
        <v>98</v>
      </c>
      <c r="F920" s="285"/>
      <c r="G920" s="183" t="s">
        <v>8</v>
      </c>
      <c r="H920" s="184" t="s">
        <v>9</v>
      </c>
      <c r="I920" s="184" t="s">
        <v>99</v>
      </c>
      <c r="J920" s="184" t="s">
        <v>100</v>
      </c>
    </row>
    <row r="921" spans="1:10" ht="24" customHeight="1" x14ac:dyDescent="0.2">
      <c r="A921" s="185" t="s">
        <v>101</v>
      </c>
      <c r="B921" s="187" t="s">
        <v>579</v>
      </c>
      <c r="C921" s="185" t="s">
        <v>20</v>
      </c>
      <c r="D921" s="185" t="s">
        <v>580</v>
      </c>
      <c r="E921" s="286" t="s">
        <v>581</v>
      </c>
      <c r="F921" s="286"/>
      <c r="G921" s="186" t="s">
        <v>136</v>
      </c>
      <c r="H921" s="189">
        <v>1</v>
      </c>
      <c r="I921" s="188">
        <v>3.7</v>
      </c>
      <c r="J921" s="188">
        <v>3.7</v>
      </c>
    </row>
    <row r="922" spans="1:10" ht="24" customHeight="1" x14ac:dyDescent="0.2">
      <c r="A922" s="197" t="s">
        <v>114</v>
      </c>
      <c r="B922" s="199" t="s">
        <v>634</v>
      </c>
      <c r="C922" s="197" t="s">
        <v>20</v>
      </c>
      <c r="D922" s="197" t="s">
        <v>635</v>
      </c>
      <c r="E922" s="287" t="s">
        <v>115</v>
      </c>
      <c r="F922" s="287"/>
      <c r="G922" s="198" t="s">
        <v>240</v>
      </c>
      <c r="H922" s="202">
        <v>0.1018</v>
      </c>
      <c r="I922" s="200">
        <v>14</v>
      </c>
      <c r="J922" s="200">
        <v>1.42</v>
      </c>
    </row>
    <row r="923" spans="1:10" ht="24" customHeight="1" x14ac:dyDescent="0.2">
      <c r="A923" s="197" t="s">
        <v>114</v>
      </c>
      <c r="B923" s="199" t="s">
        <v>636</v>
      </c>
      <c r="C923" s="197" t="s">
        <v>20</v>
      </c>
      <c r="D923" s="197" t="s">
        <v>637</v>
      </c>
      <c r="E923" s="287" t="s">
        <v>115</v>
      </c>
      <c r="F923" s="287"/>
      <c r="G923" s="198" t="s">
        <v>240</v>
      </c>
      <c r="H923" s="202">
        <v>1.5E-3</v>
      </c>
      <c r="I923" s="200">
        <v>177.63</v>
      </c>
      <c r="J923" s="200">
        <v>0.26</v>
      </c>
    </row>
    <row r="924" spans="1:10" ht="24" customHeight="1" x14ac:dyDescent="0.2">
      <c r="A924" s="197" t="s">
        <v>114</v>
      </c>
      <c r="B924" s="199" t="s">
        <v>638</v>
      </c>
      <c r="C924" s="197" t="s">
        <v>20</v>
      </c>
      <c r="D924" s="197" t="s">
        <v>639</v>
      </c>
      <c r="E924" s="287" t="s">
        <v>115</v>
      </c>
      <c r="F924" s="287"/>
      <c r="G924" s="198" t="s">
        <v>640</v>
      </c>
      <c r="H924" s="202">
        <v>8.0000000000000004E-4</v>
      </c>
      <c r="I924" s="200">
        <v>6.35</v>
      </c>
      <c r="J924" s="200">
        <v>0</v>
      </c>
    </row>
    <row r="925" spans="1:10" ht="24" customHeight="1" x14ac:dyDescent="0.2">
      <c r="A925" s="197" t="s">
        <v>114</v>
      </c>
      <c r="B925" s="199" t="s">
        <v>641</v>
      </c>
      <c r="C925" s="197" t="s">
        <v>20</v>
      </c>
      <c r="D925" s="197" t="s">
        <v>642</v>
      </c>
      <c r="E925" s="287" t="s">
        <v>115</v>
      </c>
      <c r="F925" s="287"/>
      <c r="G925" s="198" t="s">
        <v>240</v>
      </c>
      <c r="H925" s="202">
        <v>9.4100000000000003E-2</v>
      </c>
      <c r="I925" s="200">
        <v>4.5</v>
      </c>
      <c r="J925" s="200">
        <v>0.42</v>
      </c>
    </row>
    <row r="926" spans="1:10" ht="24" customHeight="1" x14ac:dyDescent="0.2">
      <c r="A926" s="197" t="s">
        <v>114</v>
      </c>
      <c r="B926" s="199" t="s">
        <v>688</v>
      </c>
      <c r="C926" s="197" t="s">
        <v>20</v>
      </c>
      <c r="D926" s="197" t="s">
        <v>689</v>
      </c>
      <c r="E926" s="287" t="s">
        <v>115</v>
      </c>
      <c r="F926" s="287"/>
      <c r="G926" s="198" t="s">
        <v>240</v>
      </c>
      <c r="H926" s="202">
        <v>1E-4</v>
      </c>
      <c r="I926" s="200">
        <v>31.5</v>
      </c>
      <c r="J926" s="200">
        <v>0</v>
      </c>
    </row>
    <row r="927" spans="1:10" ht="24" customHeight="1" x14ac:dyDescent="0.2">
      <c r="A927" s="197" t="s">
        <v>114</v>
      </c>
      <c r="B927" s="199" t="s">
        <v>690</v>
      </c>
      <c r="C927" s="197" t="s">
        <v>20</v>
      </c>
      <c r="D927" s="197" t="s">
        <v>691</v>
      </c>
      <c r="E927" s="287" t="s">
        <v>115</v>
      </c>
      <c r="F927" s="287"/>
      <c r="G927" s="198" t="s">
        <v>240</v>
      </c>
      <c r="H927" s="202">
        <v>2.9999999999999997E-4</v>
      </c>
      <c r="I927" s="200">
        <v>18.579999999999998</v>
      </c>
      <c r="J927" s="200">
        <v>0</v>
      </c>
    </row>
    <row r="928" spans="1:10" ht="24" customHeight="1" x14ac:dyDescent="0.2">
      <c r="A928" s="197" t="s">
        <v>114</v>
      </c>
      <c r="B928" s="199" t="s">
        <v>649</v>
      </c>
      <c r="C928" s="197" t="s">
        <v>20</v>
      </c>
      <c r="D928" s="197" t="s">
        <v>650</v>
      </c>
      <c r="E928" s="287" t="s">
        <v>325</v>
      </c>
      <c r="F928" s="287"/>
      <c r="G928" s="198" t="s">
        <v>240</v>
      </c>
      <c r="H928" s="202">
        <v>4.4999999999999997E-3</v>
      </c>
      <c r="I928" s="200">
        <v>12.54</v>
      </c>
      <c r="J928" s="200">
        <v>0.05</v>
      </c>
    </row>
    <row r="929" spans="1:10" ht="24" customHeight="1" x14ac:dyDescent="0.2">
      <c r="A929" s="197" t="s">
        <v>114</v>
      </c>
      <c r="B929" s="199" t="s">
        <v>651</v>
      </c>
      <c r="C929" s="197" t="s">
        <v>20</v>
      </c>
      <c r="D929" s="197" t="s">
        <v>652</v>
      </c>
      <c r="E929" s="287" t="s">
        <v>325</v>
      </c>
      <c r="F929" s="287"/>
      <c r="G929" s="198" t="s">
        <v>653</v>
      </c>
      <c r="H929" s="202">
        <v>4.0000000000000002E-4</v>
      </c>
      <c r="I929" s="200">
        <v>300</v>
      </c>
      <c r="J929" s="200">
        <v>0.12</v>
      </c>
    </row>
    <row r="930" spans="1:10" ht="24" customHeight="1" x14ac:dyDescent="0.2">
      <c r="A930" s="197" t="s">
        <v>114</v>
      </c>
      <c r="B930" s="199" t="s">
        <v>692</v>
      </c>
      <c r="C930" s="197" t="s">
        <v>20</v>
      </c>
      <c r="D930" s="197" t="s">
        <v>693</v>
      </c>
      <c r="E930" s="287" t="s">
        <v>115</v>
      </c>
      <c r="F930" s="287"/>
      <c r="G930" s="198" t="s">
        <v>240</v>
      </c>
      <c r="H930" s="202">
        <v>2.0000000000000001E-4</v>
      </c>
      <c r="I930" s="200">
        <v>36.9</v>
      </c>
      <c r="J930" s="200">
        <v>0</v>
      </c>
    </row>
    <row r="931" spans="1:10" ht="24" customHeight="1" x14ac:dyDescent="0.2">
      <c r="A931" s="197" t="s">
        <v>114</v>
      </c>
      <c r="B931" s="199" t="s">
        <v>654</v>
      </c>
      <c r="C931" s="197" t="s">
        <v>20</v>
      </c>
      <c r="D931" s="197" t="s">
        <v>655</v>
      </c>
      <c r="E931" s="287" t="s">
        <v>115</v>
      </c>
      <c r="F931" s="287"/>
      <c r="G931" s="198" t="s">
        <v>240</v>
      </c>
      <c r="H931" s="202">
        <v>4.4999999999999997E-3</v>
      </c>
      <c r="I931" s="200">
        <v>5</v>
      </c>
      <c r="J931" s="200">
        <v>0.02</v>
      </c>
    </row>
    <row r="932" spans="1:10" ht="24" customHeight="1" x14ac:dyDescent="0.2">
      <c r="A932" s="197" t="s">
        <v>114</v>
      </c>
      <c r="B932" s="199" t="s">
        <v>658</v>
      </c>
      <c r="C932" s="197" t="s">
        <v>20</v>
      </c>
      <c r="D932" s="197" t="s">
        <v>659</v>
      </c>
      <c r="E932" s="287" t="s">
        <v>115</v>
      </c>
      <c r="F932" s="287"/>
      <c r="G932" s="198" t="s">
        <v>240</v>
      </c>
      <c r="H932" s="202">
        <v>4.4999999999999997E-3</v>
      </c>
      <c r="I932" s="200">
        <v>165</v>
      </c>
      <c r="J932" s="200">
        <v>0.74</v>
      </c>
    </row>
    <row r="933" spans="1:10" ht="24" customHeight="1" x14ac:dyDescent="0.2">
      <c r="A933" s="197" t="s">
        <v>114</v>
      </c>
      <c r="B933" s="199" t="s">
        <v>662</v>
      </c>
      <c r="C933" s="197" t="s">
        <v>20</v>
      </c>
      <c r="D933" s="197" t="s">
        <v>663</v>
      </c>
      <c r="E933" s="287" t="s">
        <v>325</v>
      </c>
      <c r="F933" s="287"/>
      <c r="G933" s="198" t="s">
        <v>240</v>
      </c>
      <c r="H933" s="202">
        <v>0.1018</v>
      </c>
      <c r="I933" s="200">
        <v>5</v>
      </c>
      <c r="J933" s="200">
        <v>0.5</v>
      </c>
    </row>
    <row r="934" spans="1:10" ht="24" customHeight="1" x14ac:dyDescent="0.2">
      <c r="A934" s="197" t="s">
        <v>114</v>
      </c>
      <c r="B934" s="199" t="s">
        <v>664</v>
      </c>
      <c r="C934" s="197" t="s">
        <v>20</v>
      </c>
      <c r="D934" s="197" t="s">
        <v>665</v>
      </c>
      <c r="E934" s="287" t="s">
        <v>115</v>
      </c>
      <c r="F934" s="287"/>
      <c r="G934" s="198" t="s">
        <v>240</v>
      </c>
      <c r="H934" s="202">
        <v>1.8E-3</v>
      </c>
      <c r="I934" s="200">
        <v>35.9</v>
      </c>
      <c r="J934" s="200">
        <v>0.06</v>
      </c>
    </row>
    <row r="935" spans="1:10" ht="24" customHeight="1" x14ac:dyDescent="0.2">
      <c r="A935" s="197" t="s">
        <v>114</v>
      </c>
      <c r="B935" s="199" t="s">
        <v>679</v>
      </c>
      <c r="C935" s="197" t="s">
        <v>41</v>
      </c>
      <c r="D935" s="197" t="s">
        <v>680</v>
      </c>
      <c r="E935" s="287" t="s">
        <v>115</v>
      </c>
      <c r="F935" s="287"/>
      <c r="G935" s="198" t="s">
        <v>681</v>
      </c>
      <c r="H935" s="202">
        <v>8.0000000000000004E-4</v>
      </c>
      <c r="I935" s="200">
        <v>64.8</v>
      </c>
      <c r="J935" s="200">
        <v>0.05</v>
      </c>
    </row>
    <row r="936" spans="1:10" ht="24" customHeight="1" x14ac:dyDescent="0.2">
      <c r="A936" s="197" t="s">
        <v>114</v>
      </c>
      <c r="B936" s="199" t="s">
        <v>682</v>
      </c>
      <c r="C936" s="197" t="s">
        <v>41</v>
      </c>
      <c r="D936" s="197" t="s">
        <v>683</v>
      </c>
      <c r="E936" s="287" t="s">
        <v>115</v>
      </c>
      <c r="F936" s="287"/>
      <c r="G936" s="198" t="s">
        <v>75</v>
      </c>
      <c r="H936" s="202">
        <v>2.0000000000000001E-4</v>
      </c>
      <c r="I936" s="200">
        <v>17.55</v>
      </c>
      <c r="J936" s="200">
        <v>0</v>
      </c>
    </row>
    <row r="937" spans="1:10" ht="24" customHeight="1" x14ac:dyDescent="0.2">
      <c r="A937" s="197" t="s">
        <v>114</v>
      </c>
      <c r="B937" s="199" t="s">
        <v>684</v>
      </c>
      <c r="C937" s="197" t="s">
        <v>41</v>
      </c>
      <c r="D937" s="197" t="s">
        <v>685</v>
      </c>
      <c r="E937" s="287" t="s">
        <v>115</v>
      </c>
      <c r="F937" s="287"/>
      <c r="G937" s="198" t="s">
        <v>75</v>
      </c>
      <c r="H937" s="202">
        <v>5.9999999999999995E-4</v>
      </c>
      <c r="I937" s="200">
        <v>13.5</v>
      </c>
      <c r="J937" s="200">
        <v>0</v>
      </c>
    </row>
    <row r="938" spans="1:10" ht="24" customHeight="1" x14ac:dyDescent="0.2">
      <c r="A938" s="197" t="s">
        <v>114</v>
      </c>
      <c r="B938" s="199" t="s">
        <v>694</v>
      </c>
      <c r="C938" s="197" t="s">
        <v>41</v>
      </c>
      <c r="D938" s="197" t="s">
        <v>695</v>
      </c>
      <c r="E938" s="287" t="s">
        <v>135</v>
      </c>
      <c r="F938" s="287"/>
      <c r="G938" s="198" t="s">
        <v>75</v>
      </c>
      <c r="H938" s="202">
        <v>2.0000000000000001E-4</v>
      </c>
      <c r="I938" s="200">
        <v>204.49</v>
      </c>
      <c r="J938" s="200">
        <v>0.04</v>
      </c>
    </row>
    <row r="939" spans="1:10" ht="24" customHeight="1" x14ac:dyDescent="0.2">
      <c r="A939" s="197" t="s">
        <v>114</v>
      </c>
      <c r="B939" s="199" t="s">
        <v>686</v>
      </c>
      <c r="C939" s="197" t="s">
        <v>41</v>
      </c>
      <c r="D939" s="197" t="s">
        <v>687</v>
      </c>
      <c r="E939" s="287" t="s">
        <v>135</v>
      </c>
      <c r="F939" s="287"/>
      <c r="G939" s="198" t="s">
        <v>681</v>
      </c>
      <c r="H939" s="202">
        <v>2.3E-3</v>
      </c>
      <c r="I939" s="200">
        <v>12.15</v>
      </c>
      <c r="J939" s="200">
        <v>0.02</v>
      </c>
    </row>
    <row r="940" spans="1:10" x14ac:dyDescent="0.2">
      <c r="A940" s="205"/>
      <c r="B940" s="205"/>
      <c r="C940" s="205"/>
      <c r="D940" s="205"/>
      <c r="E940" s="205"/>
      <c r="F940" s="206"/>
      <c r="G940" s="205"/>
      <c r="H940" s="206"/>
      <c r="I940" s="205"/>
      <c r="J940" s="206"/>
    </row>
    <row r="941" spans="1:10" ht="15" thickBot="1" x14ac:dyDescent="0.25">
      <c r="A941" s="205"/>
      <c r="B941" s="205"/>
      <c r="C941" s="205"/>
      <c r="D941" s="205"/>
      <c r="E941" s="205" t="s">
        <v>107</v>
      </c>
      <c r="F941" s="206">
        <v>0.87</v>
      </c>
      <c r="G941" s="205"/>
      <c r="H941" s="289" t="s">
        <v>108</v>
      </c>
      <c r="I941" s="289"/>
      <c r="J941" s="206">
        <v>4.57</v>
      </c>
    </row>
    <row r="942" spans="1:10" ht="0.95" customHeight="1" thickTop="1" x14ac:dyDescent="0.2">
      <c r="A942" s="190"/>
      <c r="B942" s="190"/>
      <c r="C942" s="190"/>
      <c r="D942" s="190"/>
      <c r="E942" s="190"/>
      <c r="F942" s="190"/>
      <c r="G942" s="190"/>
      <c r="H942" s="190"/>
      <c r="I942" s="190"/>
      <c r="J942" s="190"/>
    </row>
    <row r="943" spans="1:10" ht="18" customHeight="1" x14ac:dyDescent="0.2">
      <c r="A943" s="182"/>
      <c r="B943" s="184" t="s">
        <v>5</v>
      </c>
      <c r="C943" s="182" t="s">
        <v>6</v>
      </c>
      <c r="D943" s="182" t="s">
        <v>7</v>
      </c>
      <c r="E943" s="285" t="s">
        <v>98</v>
      </c>
      <c r="F943" s="285"/>
      <c r="G943" s="183" t="s">
        <v>8</v>
      </c>
      <c r="H943" s="184" t="s">
        <v>9</v>
      </c>
      <c r="I943" s="184" t="s">
        <v>99</v>
      </c>
      <c r="J943" s="184" t="s">
        <v>100</v>
      </c>
    </row>
    <row r="944" spans="1:10" ht="36" customHeight="1" x14ac:dyDescent="0.2">
      <c r="A944" s="185" t="s">
        <v>101</v>
      </c>
      <c r="B944" s="187" t="s">
        <v>696</v>
      </c>
      <c r="C944" s="185" t="s">
        <v>45</v>
      </c>
      <c r="D944" s="185" t="s">
        <v>572</v>
      </c>
      <c r="E944" s="286" t="s">
        <v>106</v>
      </c>
      <c r="F944" s="286"/>
      <c r="G944" s="186" t="s">
        <v>573</v>
      </c>
      <c r="H944" s="189">
        <v>1</v>
      </c>
      <c r="I944" s="188">
        <v>56.38</v>
      </c>
      <c r="J944" s="188">
        <v>56.38</v>
      </c>
    </row>
    <row r="945" spans="1:10" ht="20.100000000000001" customHeight="1" x14ac:dyDescent="0.2">
      <c r="A945" s="182" t="s">
        <v>177</v>
      </c>
      <c r="B945" s="184" t="s">
        <v>5</v>
      </c>
      <c r="C945" s="182" t="s">
        <v>6</v>
      </c>
      <c r="D945" s="182" t="s">
        <v>163</v>
      </c>
      <c r="E945" s="184" t="s">
        <v>168</v>
      </c>
      <c r="F945" s="294" t="s">
        <v>178</v>
      </c>
      <c r="G945" s="294"/>
      <c r="H945" s="294"/>
      <c r="I945" s="294"/>
      <c r="J945" s="184" t="s">
        <v>171</v>
      </c>
    </row>
    <row r="946" spans="1:10" ht="24" customHeight="1" x14ac:dyDescent="0.2">
      <c r="A946" s="197" t="s">
        <v>114</v>
      </c>
      <c r="B946" s="199" t="s">
        <v>179</v>
      </c>
      <c r="C946" s="197" t="s">
        <v>45</v>
      </c>
      <c r="D946" s="197" t="s">
        <v>162</v>
      </c>
      <c r="E946" s="202">
        <v>2</v>
      </c>
      <c r="F946" s="197"/>
      <c r="G946" s="197"/>
      <c r="H946" s="197"/>
      <c r="I946" s="201">
        <v>18.924900000000001</v>
      </c>
      <c r="J946" s="201">
        <v>37.849800000000002</v>
      </c>
    </row>
    <row r="947" spans="1:10" ht="20.100000000000001" customHeight="1" x14ac:dyDescent="0.2">
      <c r="A947" s="290"/>
      <c r="B947" s="290"/>
      <c r="C947" s="290"/>
      <c r="D947" s="290"/>
      <c r="E947" s="290"/>
      <c r="F947" s="290"/>
      <c r="G947" s="290" t="s">
        <v>180</v>
      </c>
      <c r="H947" s="290"/>
      <c r="I947" s="290"/>
      <c r="J947" s="204">
        <v>37.849800000000002</v>
      </c>
    </row>
    <row r="948" spans="1:10" ht="20.100000000000001" customHeight="1" x14ac:dyDescent="0.2">
      <c r="A948" s="290"/>
      <c r="B948" s="290"/>
      <c r="C948" s="290"/>
      <c r="D948" s="290"/>
      <c r="E948" s="290"/>
      <c r="F948" s="290"/>
      <c r="G948" s="290" t="s">
        <v>181</v>
      </c>
      <c r="H948" s="290"/>
      <c r="I948" s="290"/>
      <c r="J948" s="204">
        <v>0</v>
      </c>
    </row>
    <row r="949" spans="1:10" ht="20.100000000000001" customHeight="1" x14ac:dyDescent="0.2">
      <c r="A949" s="290"/>
      <c r="B949" s="290"/>
      <c r="C949" s="290"/>
      <c r="D949" s="290"/>
      <c r="E949" s="290"/>
      <c r="F949" s="290"/>
      <c r="G949" s="290" t="s">
        <v>182</v>
      </c>
      <c r="H949" s="290"/>
      <c r="I949" s="290"/>
      <c r="J949" s="204">
        <v>37.849800000000002</v>
      </c>
    </row>
    <row r="950" spans="1:10" ht="20.100000000000001" customHeight="1" x14ac:dyDescent="0.2">
      <c r="A950" s="290"/>
      <c r="B950" s="290"/>
      <c r="C950" s="290"/>
      <c r="D950" s="290"/>
      <c r="E950" s="290"/>
      <c r="F950" s="290"/>
      <c r="G950" s="290" t="s">
        <v>183</v>
      </c>
      <c r="H950" s="290"/>
      <c r="I950" s="290"/>
      <c r="J950" s="204">
        <v>0</v>
      </c>
    </row>
    <row r="951" spans="1:10" ht="20.100000000000001" customHeight="1" x14ac:dyDescent="0.2">
      <c r="A951" s="290"/>
      <c r="B951" s="290"/>
      <c r="C951" s="290"/>
      <c r="D951" s="290"/>
      <c r="E951" s="290"/>
      <c r="F951" s="290"/>
      <c r="G951" s="290" t="s">
        <v>184</v>
      </c>
      <c r="H951" s="290"/>
      <c r="I951" s="290"/>
      <c r="J951" s="204">
        <v>0</v>
      </c>
    </row>
    <row r="952" spans="1:10" ht="20.100000000000001" customHeight="1" x14ac:dyDescent="0.2">
      <c r="A952" s="290"/>
      <c r="B952" s="290"/>
      <c r="C952" s="290"/>
      <c r="D952" s="290"/>
      <c r="E952" s="290"/>
      <c r="F952" s="290"/>
      <c r="G952" s="290" t="s">
        <v>185</v>
      </c>
      <c r="H952" s="290"/>
      <c r="I952" s="290"/>
      <c r="J952" s="204">
        <v>1</v>
      </c>
    </row>
    <row r="953" spans="1:10" ht="20.100000000000001" customHeight="1" x14ac:dyDescent="0.2">
      <c r="A953" s="290"/>
      <c r="B953" s="290"/>
      <c r="C953" s="290"/>
      <c r="D953" s="290"/>
      <c r="E953" s="290"/>
      <c r="F953" s="290"/>
      <c r="G953" s="290" t="s">
        <v>186</v>
      </c>
      <c r="H953" s="290"/>
      <c r="I953" s="290"/>
      <c r="J953" s="204">
        <v>37.849800000000002</v>
      </c>
    </row>
    <row r="954" spans="1:10" ht="20.100000000000001" customHeight="1" x14ac:dyDescent="0.2">
      <c r="A954" s="182" t="s">
        <v>604</v>
      </c>
      <c r="B954" s="184" t="s">
        <v>6</v>
      </c>
      <c r="C954" s="182" t="s">
        <v>5</v>
      </c>
      <c r="D954" s="182" t="s">
        <v>115</v>
      </c>
      <c r="E954" s="184" t="s">
        <v>168</v>
      </c>
      <c r="F954" s="184" t="s">
        <v>203</v>
      </c>
      <c r="G954" s="294" t="s">
        <v>204</v>
      </c>
      <c r="H954" s="294"/>
      <c r="I954" s="294"/>
      <c r="J954" s="184" t="s">
        <v>171</v>
      </c>
    </row>
    <row r="955" spans="1:10" ht="24" customHeight="1" x14ac:dyDescent="0.2">
      <c r="A955" s="197" t="s">
        <v>114</v>
      </c>
      <c r="B955" s="199" t="s">
        <v>45</v>
      </c>
      <c r="C955" s="197" t="s">
        <v>697</v>
      </c>
      <c r="D955" s="197" t="s">
        <v>698</v>
      </c>
      <c r="E955" s="202">
        <v>1</v>
      </c>
      <c r="F955" s="198" t="s">
        <v>573</v>
      </c>
      <c r="G955" s="297">
        <v>18.494499999999999</v>
      </c>
      <c r="H955" s="297"/>
      <c r="I955" s="287"/>
      <c r="J955" s="201">
        <v>18.494499999999999</v>
      </c>
    </row>
    <row r="956" spans="1:10" ht="20.100000000000001" customHeight="1" x14ac:dyDescent="0.2">
      <c r="A956" s="290"/>
      <c r="B956" s="290"/>
      <c r="C956" s="290"/>
      <c r="D956" s="290"/>
      <c r="E956" s="290"/>
      <c r="F956" s="290"/>
      <c r="G956" s="290" t="s">
        <v>615</v>
      </c>
      <c r="H956" s="290"/>
      <c r="I956" s="290"/>
      <c r="J956" s="204">
        <v>18.494499999999999</v>
      </c>
    </row>
    <row r="957" spans="1:10" ht="20.100000000000001" customHeight="1" x14ac:dyDescent="0.2">
      <c r="A957" s="182" t="s">
        <v>208</v>
      </c>
      <c r="B957" s="184" t="s">
        <v>6</v>
      </c>
      <c r="C957" s="182" t="s">
        <v>114</v>
      </c>
      <c r="D957" s="182" t="s">
        <v>209</v>
      </c>
      <c r="E957" s="184" t="s">
        <v>5</v>
      </c>
      <c r="F957" s="184" t="s">
        <v>168</v>
      </c>
      <c r="G957" s="183" t="s">
        <v>203</v>
      </c>
      <c r="H957" s="294" t="s">
        <v>204</v>
      </c>
      <c r="I957" s="294"/>
      <c r="J957" s="184" t="s">
        <v>171</v>
      </c>
    </row>
    <row r="958" spans="1:10" ht="36" customHeight="1" x14ac:dyDescent="0.2">
      <c r="A958" s="191" t="s">
        <v>210</v>
      </c>
      <c r="B958" s="193" t="s">
        <v>45</v>
      </c>
      <c r="C958" s="191" t="s">
        <v>697</v>
      </c>
      <c r="D958" s="191" t="s">
        <v>595</v>
      </c>
      <c r="E958" s="193">
        <v>5914655</v>
      </c>
      <c r="F958" s="196">
        <v>1E-3</v>
      </c>
      <c r="G958" s="192" t="s">
        <v>212</v>
      </c>
      <c r="H958" s="295">
        <v>33.08</v>
      </c>
      <c r="I958" s="296"/>
      <c r="J958" s="195">
        <v>3.3099999999999997E-2</v>
      </c>
    </row>
    <row r="959" spans="1:10" ht="20.100000000000001" customHeight="1" x14ac:dyDescent="0.2">
      <c r="A959" s="290"/>
      <c r="B959" s="290"/>
      <c r="C959" s="290"/>
      <c r="D959" s="290"/>
      <c r="E959" s="290"/>
      <c r="F959" s="290"/>
      <c r="G959" s="290" t="s">
        <v>213</v>
      </c>
      <c r="H959" s="290"/>
      <c r="I959" s="290"/>
      <c r="J959" s="204">
        <v>3.3099999999999997E-2</v>
      </c>
    </row>
    <row r="960" spans="1:10" ht="20.100000000000001" customHeight="1" x14ac:dyDescent="0.2">
      <c r="A960" s="182" t="s">
        <v>616</v>
      </c>
      <c r="B960" s="184" t="s">
        <v>6</v>
      </c>
      <c r="C960" s="182" t="s">
        <v>114</v>
      </c>
      <c r="D960" s="182" t="s">
        <v>617</v>
      </c>
      <c r="E960" s="184" t="s">
        <v>168</v>
      </c>
      <c r="F960" s="184" t="s">
        <v>203</v>
      </c>
      <c r="G960" s="293" t="s">
        <v>618</v>
      </c>
      <c r="H960" s="294"/>
      <c r="I960" s="294"/>
      <c r="J960" s="184" t="s">
        <v>171</v>
      </c>
    </row>
    <row r="961" spans="1:10" ht="20.100000000000001" customHeight="1" x14ac:dyDescent="0.2">
      <c r="A961" s="183"/>
      <c r="B961" s="183"/>
      <c r="C961" s="183"/>
      <c r="D961" s="183"/>
      <c r="E961" s="183"/>
      <c r="F961" s="183"/>
      <c r="G961" s="183" t="s">
        <v>619</v>
      </c>
      <c r="H961" s="183" t="s">
        <v>620</v>
      </c>
      <c r="I961" s="183" t="s">
        <v>621</v>
      </c>
      <c r="J961" s="183"/>
    </row>
    <row r="962" spans="1:10" ht="50.1" customHeight="1" x14ac:dyDescent="0.2">
      <c r="A962" s="191" t="s">
        <v>617</v>
      </c>
      <c r="B962" s="193" t="s">
        <v>45</v>
      </c>
      <c r="C962" s="191" t="s">
        <v>697</v>
      </c>
      <c r="D962" s="191" t="s">
        <v>699</v>
      </c>
      <c r="E962" s="196">
        <v>1E-3</v>
      </c>
      <c r="F962" s="192" t="s">
        <v>50</v>
      </c>
      <c r="G962" s="193" t="s">
        <v>623</v>
      </c>
      <c r="H962" s="193" t="s">
        <v>624</v>
      </c>
      <c r="I962" s="193" t="s">
        <v>625</v>
      </c>
      <c r="J962" s="195">
        <v>0</v>
      </c>
    </row>
    <row r="963" spans="1:10" ht="20.100000000000001" customHeight="1" x14ac:dyDescent="0.2">
      <c r="A963" s="290"/>
      <c r="B963" s="290"/>
      <c r="C963" s="290"/>
      <c r="D963" s="290"/>
      <c r="E963" s="290"/>
      <c r="F963" s="290"/>
      <c r="G963" s="290" t="s">
        <v>633</v>
      </c>
      <c r="H963" s="290"/>
      <c r="I963" s="290"/>
      <c r="J963" s="204">
        <v>0</v>
      </c>
    </row>
    <row r="964" spans="1:10" x14ac:dyDescent="0.2">
      <c r="A964" s="205"/>
      <c r="B964" s="205"/>
      <c r="C964" s="205"/>
      <c r="D964" s="205"/>
      <c r="E964" s="205"/>
      <c r="F964" s="206"/>
      <c r="G964" s="205"/>
      <c r="H964" s="206"/>
      <c r="I964" s="205"/>
      <c r="J964" s="206"/>
    </row>
    <row r="965" spans="1:10" ht="15" thickBot="1" x14ac:dyDescent="0.25">
      <c r="A965" s="205"/>
      <c r="B965" s="205"/>
      <c r="C965" s="205"/>
      <c r="D965" s="205"/>
      <c r="E965" s="205" t="s">
        <v>107</v>
      </c>
      <c r="F965" s="206">
        <v>13.36</v>
      </c>
      <c r="G965" s="205"/>
      <c r="H965" s="289" t="s">
        <v>108</v>
      </c>
      <c r="I965" s="289"/>
      <c r="J965" s="206">
        <v>69.739999999999995</v>
      </c>
    </row>
    <row r="966" spans="1:10" ht="0.95" customHeight="1" thickTop="1" x14ac:dyDescent="0.2">
      <c r="A966" s="190"/>
      <c r="B966" s="190"/>
      <c r="C966" s="190"/>
      <c r="D966" s="190"/>
      <c r="E966" s="190"/>
      <c r="F966" s="190"/>
      <c r="G966" s="190"/>
      <c r="H966" s="190"/>
      <c r="I966" s="190"/>
      <c r="J966" s="190"/>
    </row>
    <row r="967" spans="1:10" ht="18" customHeight="1" x14ac:dyDescent="0.2">
      <c r="A967" s="182"/>
      <c r="B967" s="184" t="s">
        <v>5</v>
      </c>
      <c r="C967" s="182" t="s">
        <v>6</v>
      </c>
      <c r="D967" s="182" t="s">
        <v>7</v>
      </c>
      <c r="E967" s="285" t="s">
        <v>98</v>
      </c>
      <c r="F967" s="285"/>
      <c r="G967" s="183" t="s">
        <v>8</v>
      </c>
      <c r="H967" s="184" t="s">
        <v>9</v>
      </c>
      <c r="I967" s="184" t="s">
        <v>99</v>
      </c>
      <c r="J967" s="184" t="s">
        <v>100</v>
      </c>
    </row>
    <row r="968" spans="1:10" ht="24" customHeight="1" x14ac:dyDescent="0.2">
      <c r="A968" s="185" t="s">
        <v>101</v>
      </c>
      <c r="B968" s="187" t="s">
        <v>417</v>
      </c>
      <c r="C968" s="185" t="s">
        <v>45</v>
      </c>
      <c r="D968" s="185" t="s">
        <v>206</v>
      </c>
      <c r="E968" s="286" t="s">
        <v>106</v>
      </c>
      <c r="F968" s="286"/>
      <c r="G968" s="186" t="s">
        <v>47</v>
      </c>
      <c r="H968" s="189">
        <v>1</v>
      </c>
      <c r="I968" s="188">
        <v>1.59</v>
      </c>
      <c r="J968" s="188">
        <v>1.59</v>
      </c>
    </row>
    <row r="969" spans="1:10" ht="15" customHeight="1" x14ac:dyDescent="0.2">
      <c r="A969" s="285" t="s">
        <v>166</v>
      </c>
      <c r="B969" s="294" t="s">
        <v>5</v>
      </c>
      <c r="C969" s="285" t="s">
        <v>6</v>
      </c>
      <c r="D969" s="285" t="s">
        <v>167</v>
      </c>
      <c r="E969" s="294" t="s">
        <v>168</v>
      </c>
      <c r="F969" s="293" t="s">
        <v>169</v>
      </c>
      <c r="G969" s="294"/>
      <c r="H969" s="293" t="s">
        <v>170</v>
      </c>
      <c r="I969" s="294"/>
      <c r="J969" s="294" t="s">
        <v>171</v>
      </c>
    </row>
    <row r="970" spans="1:10" ht="15" customHeight="1" x14ac:dyDescent="0.2">
      <c r="A970" s="294"/>
      <c r="B970" s="294"/>
      <c r="C970" s="294"/>
      <c r="D970" s="294"/>
      <c r="E970" s="294"/>
      <c r="F970" s="184" t="s">
        <v>172</v>
      </c>
      <c r="G970" s="184" t="s">
        <v>173</v>
      </c>
      <c r="H970" s="184" t="s">
        <v>172</v>
      </c>
      <c r="I970" s="184" t="s">
        <v>173</v>
      </c>
      <c r="J970" s="294"/>
    </row>
    <row r="971" spans="1:10" ht="24" customHeight="1" x14ac:dyDescent="0.2">
      <c r="A971" s="197" t="s">
        <v>114</v>
      </c>
      <c r="B971" s="199" t="s">
        <v>418</v>
      </c>
      <c r="C971" s="197" t="s">
        <v>45</v>
      </c>
      <c r="D971" s="197" t="s">
        <v>419</v>
      </c>
      <c r="E971" s="202">
        <v>1</v>
      </c>
      <c r="F971" s="200">
        <v>1</v>
      </c>
      <c r="G971" s="200">
        <v>0</v>
      </c>
      <c r="H971" s="201">
        <v>341.5806</v>
      </c>
      <c r="I971" s="201">
        <v>154.0752</v>
      </c>
      <c r="J971" s="201">
        <v>341.5806</v>
      </c>
    </row>
    <row r="972" spans="1:10" ht="20.100000000000001" customHeight="1" x14ac:dyDescent="0.2">
      <c r="A972" s="290"/>
      <c r="B972" s="290"/>
      <c r="C972" s="290"/>
      <c r="D972" s="290"/>
      <c r="E972" s="290"/>
      <c r="F972" s="290"/>
      <c r="G972" s="290" t="s">
        <v>176</v>
      </c>
      <c r="H972" s="290"/>
      <c r="I972" s="290"/>
      <c r="J972" s="204">
        <v>341.5806</v>
      </c>
    </row>
    <row r="973" spans="1:10" ht="20.100000000000001" customHeight="1" x14ac:dyDescent="0.2">
      <c r="A973" s="182" t="s">
        <v>177</v>
      </c>
      <c r="B973" s="184" t="s">
        <v>5</v>
      </c>
      <c r="C973" s="182" t="s">
        <v>6</v>
      </c>
      <c r="D973" s="182" t="s">
        <v>163</v>
      </c>
      <c r="E973" s="184" t="s">
        <v>168</v>
      </c>
      <c r="F973" s="294" t="s">
        <v>178</v>
      </c>
      <c r="G973" s="294"/>
      <c r="H973" s="294"/>
      <c r="I973" s="294"/>
      <c r="J973" s="184" t="s">
        <v>171</v>
      </c>
    </row>
    <row r="974" spans="1:10" ht="24" customHeight="1" x14ac:dyDescent="0.2">
      <c r="A974" s="197" t="s">
        <v>114</v>
      </c>
      <c r="B974" s="199" t="s">
        <v>179</v>
      </c>
      <c r="C974" s="197" t="s">
        <v>45</v>
      </c>
      <c r="D974" s="197" t="s">
        <v>162</v>
      </c>
      <c r="E974" s="202">
        <v>1</v>
      </c>
      <c r="F974" s="197"/>
      <c r="G974" s="197"/>
      <c r="H974" s="197"/>
      <c r="I974" s="201">
        <v>18.924900000000001</v>
      </c>
      <c r="J974" s="201">
        <v>18.924900000000001</v>
      </c>
    </row>
    <row r="975" spans="1:10" ht="20.100000000000001" customHeight="1" x14ac:dyDescent="0.2">
      <c r="A975" s="290"/>
      <c r="B975" s="290"/>
      <c r="C975" s="290"/>
      <c r="D975" s="290"/>
      <c r="E975" s="290"/>
      <c r="F975" s="290"/>
      <c r="G975" s="290" t="s">
        <v>180</v>
      </c>
      <c r="H975" s="290"/>
      <c r="I975" s="290"/>
      <c r="J975" s="204">
        <v>18.924900000000001</v>
      </c>
    </row>
    <row r="976" spans="1:10" ht="20.100000000000001" customHeight="1" x14ac:dyDescent="0.2">
      <c r="A976" s="290"/>
      <c r="B976" s="290"/>
      <c r="C976" s="290"/>
      <c r="D976" s="290"/>
      <c r="E976" s="290"/>
      <c r="F976" s="290"/>
      <c r="G976" s="290" t="s">
        <v>181</v>
      </c>
      <c r="H976" s="290"/>
      <c r="I976" s="290"/>
      <c r="J976" s="204">
        <v>0</v>
      </c>
    </row>
    <row r="977" spans="1:10" ht="20.100000000000001" customHeight="1" x14ac:dyDescent="0.2">
      <c r="A977" s="290"/>
      <c r="B977" s="290"/>
      <c r="C977" s="290"/>
      <c r="D977" s="290"/>
      <c r="E977" s="290"/>
      <c r="F977" s="290"/>
      <c r="G977" s="290" t="s">
        <v>182</v>
      </c>
      <c r="H977" s="290"/>
      <c r="I977" s="290"/>
      <c r="J977" s="204">
        <v>360.50549999999998</v>
      </c>
    </row>
    <row r="978" spans="1:10" ht="20.100000000000001" customHeight="1" x14ac:dyDescent="0.2">
      <c r="A978" s="290"/>
      <c r="B978" s="290"/>
      <c r="C978" s="290"/>
      <c r="D978" s="290"/>
      <c r="E978" s="290"/>
      <c r="F978" s="290"/>
      <c r="G978" s="290" t="s">
        <v>183</v>
      </c>
      <c r="H978" s="290"/>
      <c r="I978" s="290"/>
      <c r="J978" s="204">
        <v>1.43E-2</v>
      </c>
    </row>
    <row r="979" spans="1:10" ht="20.100000000000001" customHeight="1" x14ac:dyDescent="0.2">
      <c r="A979" s="290"/>
      <c r="B979" s="290"/>
      <c r="C979" s="290"/>
      <c r="D979" s="290"/>
      <c r="E979" s="290"/>
      <c r="F979" s="290"/>
      <c r="G979" s="290" t="s">
        <v>184</v>
      </c>
      <c r="H979" s="290"/>
      <c r="I979" s="290"/>
      <c r="J979" s="204">
        <v>2.23E-2</v>
      </c>
    </row>
    <row r="980" spans="1:10" ht="20.100000000000001" customHeight="1" x14ac:dyDescent="0.2">
      <c r="A980" s="290"/>
      <c r="B980" s="290"/>
      <c r="C980" s="290"/>
      <c r="D980" s="290"/>
      <c r="E980" s="290"/>
      <c r="F980" s="290"/>
      <c r="G980" s="290" t="s">
        <v>185</v>
      </c>
      <c r="H980" s="290"/>
      <c r="I980" s="290"/>
      <c r="J980" s="204">
        <v>230.19</v>
      </c>
    </row>
    <row r="981" spans="1:10" ht="20.100000000000001" customHeight="1" x14ac:dyDescent="0.2">
      <c r="A981" s="290"/>
      <c r="B981" s="290"/>
      <c r="C981" s="290"/>
      <c r="D981" s="290"/>
      <c r="E981" s="290"/>
      <c r="F981" s="290"/>
      <c r="G981" s="290" t="s">
        <v>186</v>
      </c>
      <c r="H981" s="290"/>
      <c r="I981" s="290"/>
      <c r="J981" s="204">
        <v>1.5661</v>
      </c>
    </row>
    <row r="982" spans="1:10" x14ac:dyDescent="0.2">
      <c r="A982" s="205"/>
      <c r="B982" s="205"/>
      <c r="C982" s="205"/>
      <c r="D982" s="205"/>
      <c r="E982" s="205"/>
      <c r="F982" s="206"/>
      <c r="G982" s="205"/>
      <c r="H982" s="206"/>
      <c r="I982" s="205"/>
      <c r="J982" s="206"/>
    </row>
    <row r="983" spans="1:10" ht="15" thickBot="1" x14ac:dyDescent="0.25">
      <c r="A983" s="205"/>
      <c r="B983" s="205"/>
      <c r="C983" s="205"/>
      <c r="D983" s="205"/>
      <c r="E983" s="205" t="s">
        <v>107</v>
      </c>
      <c r="F983" s="206">
        <v>0.37</v>
      </c>
      <c r="G983" s="205"/>
      <c r="H983" s="289" t="s">
        <v>108</v>
      </c>
      <c r="I983" s="289"/>
      <c r="J983" s="206">
        <v>1.96</v>
      </c>
    </row>
    <row r="984" spans="1:10" ht="0.95" customHeight="1" thickTop="1" x14ac:dyDescent="0.2">
      <c r="A984" s="190"/>
      <c r="B984" s="190"/>
      <c r="C984" s="190"/>
      <c r="D984" s="190"/>
      <c r="E984" s="190"/>
      <c r="F984" s="190"/>
      <c r="G984" s="190"/>
      <c r="H984" s="190"/>
      <c r="I984" s="190"/>
      <c r="J984" s="190"/>
    </row>
    <row r="985" spans="1:10" ht="18" customHeight="1" x14ac:dyDescent="0.2">
      <c r="A985" s="182"/>
      <c r="B985" s="184" t="s">
        <v>5</v>
      </c>
      <c r="C985" s="182" t="s">
        <v>6</v>
      </c>
      <c r="D985" s="182" t="s">
        <v>7</v>
      </c>
      <c r="E985" s="285" t="s">
        <v>98</v>
      </c>
      <c r="F985" s="285"/>
      <c r="G985" s="183" t="s">
        <v>8</v>
      </c>
      <c r="H985" s="184" t="s">
        <v>9</v>
      </c>
      <c r="I985" s="184" t="s">
        <v>99</v>
      </c>
      <c r="J985" s="184" t="s">
        <v>100</v>
      </c>
    </row>
    <row r="986" spans="1:10" ht="24" customHeight="1" x14ac:dyDescent="0.2">
      <c r="A986" s="185" t="s">
        <v>101</v>
      </c>
      <c r="B986" s="187" t="s">
        <v>700</v>
      </c>
      <c r="C986" s="185" t="s">
        <v>45</v>
      </c>
      <c r="D986" s="185" t="s">
        <v>574</v>
      </c>
      <c r="E986" s="286" t="s">
        <v>106</v>
      </c>
      <c r="F986" s="286"/>
      <c r="G986" s="186" t="s">
        <v>47</v>
      </c>
      <c r="H986" s="189">
        <v>1</v>
      </c>
      <c r="I986" s="188">
        <v>38.39</v>
      </c>
      <c r="J986" s="188">
        <v>38.39</v>
      </c>
    </row>
    <row r="987" spans="1:10" ht="20.100000000000001" customHeight="1" x14ac:dyDescent="0.2">
      <c r="A987" s="182" t="s">
        <v>177</v>
      </c>
      <c r="B987" s="184" t="s">
        <v>5</v>
      </c>
      <c r="C987" s="182" t="s">
        <v>6</v>
      </c>
      <c r="D987" s="182" t="s">
        <v>163</v>
      </c>
      <c r="E987" s="184" t="s">
        <v>168</v>
      </c>
      <c r="F987" s="294" t="s">
        <v>178</v>
      </c>
      <c r="G987" s="294"/>
      <c r="H987" s="294"/>
      <c r="I987" s="294"/>
      <c r="J987" s="184" t="s">
        <v>171</v>
      </c>
    </row>
    <row r="988" spans="1:10" ht="24" customHeight="1" x14ac:dyDescent="0.2">
      <c r="A988" s="197" t="s">
        <v>114</v>
      </c>
      <c r="B988" s="199" t="s">
        <v>179</v>
      </c>
      <c r="C988" s="197" t="s">
        <v>45</v>
      </c>
      <c r="D988" s="197" t="s">
        <v>162</v>
      </c>
      <c r="E988" s="202">
        <v>1</v>
      </c>
      <c r="F988" s="197"/>
      <c r="G988" s="197"/>
      <c r="H988" s="197"/>
      <c r="I988" s="201">
        <v>18.924900000000001</v>
      </c>
      <c r="J988" s="201">
        <v>18.924900000000001</v>
      </c>
    </row>
    <row r="989" spans="1:10" ht="20.100000000000001" customHeight="1" x14ac:dyDescent="0.2">
      <c r="A989" s="290"/>
      <c r="B989" s="290"/>
      <c r="C989" s="290"/>
      <c r="D989" s="290"/>
      <c r="E989" s="290"/>
      <c r="F989" s="290"/>
      <c r="G989" s="290" t="s">
        <v>180</v>
      </c>
      <c r="H989" s="290"/>
      <c r="I989" s="290"/>
      <c r="J989" s="204">
        <v>18.924900000000001</v>
      </c>
    </row>
    <row r="990" spans="1:10" ht="20.100000000000001" customHeight="1" x14ac:dyDescent="0.2">
      <c r="A990" s="290"/>
      <c r="B990" s="290"/>
      <c r="C990" s="290"/>
      <c r="D990" s="290"/>
      <c r="E990" s="290"/>
      <c r="F990" s="290"/>
      <c r="G990" s="290" t="s">
        <v>181</v>
      </c>
      <c r="H990" s="290"/>
      <c r="I990" s="290"/>
      <c r="J990" s="204">
        <v>0</v>
      </c>
    </row>
    <row r="991" spans="1:10" ht="20.100000000000001" customHeight="1" x14ac:dyDescent="0.2">
      <c r="A991" s="290"/>
      <c r="B991" s="290"/>
      <c r="C991" s="290"/>
      <c r="D991" s="290"/>
      <c r="E991" s="290"/>
      <c r="F991" s="290"/>
      <c r="G991" s="290" t="s">
        <v>182</v>
      </c>
      <c r="H991" s="290"/>
      <c r="I991" s="290"/>
      <c r="J991" s="204">
        <v>18.924900000000001</v>
      </c>
    </row>
    <row r="992" spans="1:10" ht="20.100000000000001" customHeight="1" x14ac:dyDescent="0.2">
      <c r="A992" s="290"/>
      <c r="B992" s="290"/>
      <c r="C992" s="290"/>
      <c r="D992" s="290"/>
      <c r="E992" s="290"/>
      <c r="F992" s="290"/>
      <c r="G992" s="290" t="s">
        <v>183</v>
      </c>
      <c r="H992" s="290"/>
      <c r="I992" s="290"/>
      <c r="J992" s="204">
        <v>1.43E-2</v>
      </c>
    </row>
    <row r="993" spans="1:10" ht="20.100000000000001" customHeight="1" x14ac:dyDescent="0.2">
      <c r="A993" s="290"/>
      <c r="B993" s="290"/>
      <c r="C993" s="290"/>
      <c r="D993" s="290"/>
      <c r="E993" s="290"/>
      <c r="F993" s="290"/>
      <c r="G993" s="290" t="s">
        <v>184</v>
      </c>
      <c r="H993" s="290"/>
      <c r="I993" s="290"/>
      <c r="J993" s="204">
        <v>0.53939999999999999</v>
      </c>
    </row>
    <row r="994" spans="1:10" ht="20.100000000000001" customHeight="1" x14ac:dyDescent="0.2">
      <c r="A994" s="290"/>
      <c r="B994" s="290"/>
      <c r="C994" s="290"/>
      <c r="D994" s="290"/>
      <c r="E994" s="290"/>
      <c r="F994" s="290"/>
      <c r="G994" s="290" t="s">
        <v>185</v>
      </c>
      <c r="H994" s="290"/>
      <c r="I994" s="290"/>
      <c r="J994" s="204">
        <v>0.5</v>
      </c>
    </row>
    <row r="995" spans="1:10" ht="20.100000000000001" customHeight="1" x14ac:dyDescent="0.2">
      <c r="A995" s="290"/>
      <c r="B995" s="290"/>
      <c r="C995" s="290"/>
      <c r="D995" s="290"/>
      <c r="E995" s="290"/>
      <c r="F995" s="290"/>
      <c r="G995" s="290" t="s">
        <v>186</v>
      </c>
      <c r="H995" s="290"/>
      <c r="I995" s="290"/>
      <c r="J995" s="204">
        <v>37.849800000000002</v>
      </c>
    </row>
    <row r="996" spans="1:10" x14ac:dyDescent="0.2">
      <c r="A996" s="205"/>
      <c r="B996" s="205"/>
      <c r="C996" s="205"/>
      <c r="D996" s="205"/>
      <c r="E996" s="205"/>
      <c r="F996" s="206"/>
      <c r="G996" s="205"/>
      <c r="H996" s="206"/>
      <c r="I996" s="205"/>
      <c r="J996" s="206"/>
    </row>
    <row r="997" spans="1:10" ht="15" thickBot="1" x14ac:dyDescent="0.25">
      <c r="A997" s="205"/>
      <c r="B997" s="205"/>
      <c r="C997" s="205"/>
      <c r="D997" s="205"/>
      <c r="E997" s="205" t="s">
        <v>107</v>
      </c>
      <c r="F997" s="206">
        <v>9.09</v>
      </c>
      <c r="G997" s="205"/>
      <c r="H997" s="289" t="s">
        <v>108</v>
      </c>
      <c r="I997" s="289"/>
      <c r="J997" s="206">
        <v>47.48</v>
      </c>
    </row>
    <row r="998" spans="1:10" ht="0.95" customHeight="1" thickTop="1" x14ac:dyDescent="0.2">
      <c r="A998" s="190"/>
      <c r="B998" s="190"/>
      <c r="C998" s="190"/>
      <c r="D998" s="190"/>
      <c r="E998" s="190"/>
      <c r="F998" s="190"/>
      <c r="G998" s="190"/>
      <c r="H998" s="190"/>
      <c r="I998" s="190"/>
      <c r="J998" s="190"/>
    </row>
    <row r="999" spans="1:10" ht="18" customHeight="1" x14ac:dyDescent="0.2">
      <c r="A999" s="182"/>
      <c r="B999" s="184" t="s">
        <v>5</v>
      </c>
      <c r="C999" s="182" t="s">
        <v>6</v>
      </c>
      <c r="D999" s="182" t="s">
        <v>7</v>
      </c>
      <c r="E999" s="285" t="s">
        <v>98</v>
      </c>
      <c r="F999" s="285"/>
      <c r="G999" s="183" t="s">
        <v>8</v>
      </c>
      <c r="H999" s="184" t="s">
        <v>9</v>
      </c>
      <c r="I999" s="184" t="s">
        <v>99</v>
      </c>
      <c r="J999" s="184" t="s">
        <v>100</v>
      </c>
    </row>
    <row r="1000" spans="1:10" ht="36" customHeight="1" x14ac:dyDescent="0.2">
      <c r="A1000" s="185" t="s">
        <v>101</v>
      </c>
      <c r="B1000" s="187" t="s">
        <v>701</v>
      </c>
      <c r="C1000" s="185" t="s">
        <v>45</v>
      </c>
      <c r="D1000" s="185" t="s">
        <v>575</v>
      </c>
      <c r="E1000" s="286" t="s">
        <v>106</v>
      </c>
      <c r="F1000" s="286"/>
      <c r="G1000" s="186" t="s">
        <v>22</v>
      </c>
      <c r="H1000" s="189">
        <v>1</v>
      </c>
      <c r="I1000" s="188">
        <v>68.290000000000006</v>
      </c>
      <c r="J1000" s="188">
        <v>68.290000000000006</v>
      </c>
    </row>
    <row r="1001" spans="1:10" ht="15" customHeight="1" x14ac:dyDescent="0.2">
      <c r="A1001" s="285" t="s">
        <v>166</v>
      </c>
      <c r="B1001" s="294" t="s">
        <v>5</v>
      </c>
      <c r="C1001" s="285" t="s">
        <v>6</v>
      </c>
      <c r="D1001" s="285" t="s">
        <v>167</v>
      </c>
      <c r="E1001" s="294" t="s">
        <v>168</v>
      </c>
      <c r="F1001" s="293" t="s">
        <v>169</v>
      </c>
      <c r="G1001" s="294"/>
      <c r="H1001" s="293" t="s">
        <v>170</v>
      </c>
      <c r="I1001" s="294"/>
      <c r="J1001" s="294" t="s">
        <v>171</v>
      </c>
    </row>
    <row r="1002" spans="1:10" ht="15" customHeight="1" x14ac:dyDescent="0.2">
      <c r="A1002" s="294"/>
      <c r="B1002" s="294"/>
      <c r="C1002" s="294"/>
      <c r="D1002" s="294"/>
      <c r="E1002" s="294"/>
      <c r="F1002" s="184" t="s">
        <v>172</v>
      </c>
      <c r="G1002" s="184" t="s">
        <v>173</v>
      </c>
      <c r="H1002" s="184" t="s">
        <v>172</v>
      </c>
      <c r="I1002" s="184" t="s">
        <v>173</v>
      </c>
      <c r="J1002" s="294"/>
    </row>
    <row r="1003" spans="1:10" ht="24" customHeight="1" x14ac:dyDescent="0.2">
      <c r="A1003" s="197" t="s">
        <v>114</v>
      </c>
      <c r="B1003" s="199" t="s">
        <v>500</v>
      </c>
      <c r="C1003" s="197" t="s">
        <v>45</v>
      </c>
      <c r="D1003" s="197" t="s">
        <v>702</v>
      </c>
      <c r="E1003" s="202">
        <v>9.3719999999999998E-2</v>
      </c>
      <c r="F1003" s="200">
        <v>1</v>
      </c>
      <c r="G1003" s="200">
        <v>0</v>
      </c>
      <c r="H1003" s="201">
        <v>18.4482</v>
      </c>
      <c r="I1003" s="201">
        <v>3.8565999999999998</v>
      </c>
      <c r="J1003" s="201">
        <v>1.7290000000000001</v>
      </c>
    </row>
    <row r="1004" spans="1:10" ht="24" customHeight="1" x14ac:dyDescent="0.2">
      <c r="A1004" s="197" t="s">
        <v>114</v>
      </c>
      <c r="B1004" s="199" t="s">
        <v>703</v>
      </c>
      <c r="C1004" s="197" t="s">
        <v>45</v>
      </c>
      <c r="D1004" s="197" t="s">
        <v>704</v>
      </c>
      <c r="E1004" s="202">
        <v>9.3719999999999998E-2</v>
      </c>
      <c r="F1004" s="200">
        <v>1</v>
      </c>
      <c r="G1004" s="200">
        <v>0</v>
      </c>
      <c r="H1004" s="201">
        <v>27.226400000000002</v>
      </c>
      <c r="I1004" s="201">
        <v>26.934699999999999</v>
      </c>
      <c r="J1004" s="201">
        <v>2.5516999999999999</v>
      </c>
    </row>
    <row r="1005" spans="1:10" ht="20.100000000000001" customHeight="1" x14ac:dyDescent="0.2">
      <c r="A1005" s="290"/>
      <c r="B1005" s="290"/>
      <c r="C1005" s="290"/>
      <c r="D1005" s="290"/>
      <c r="E1005" s="290"/>
      <c r="F1005" s="290"/>
      <c r="G1005" s="290" t="s">
        <v>176</v>
      </c>
      <c r="H1005" s="290"/>
      <c r="I1005" s="290"/>
      <c r="J1005" s="204">
        <v>4.2805999999999997</v>
      </c>
    </row>
    <row r="1006" spans="1:10" ht="20.100000000000001" customHeight="1" x14ac:dyDescent="0.2">
      <c r="A1006" s="182" t="s">
        <v>177</v>
      </c>
      <c r="B1006" s="184" t="s">
        <v>5</v>
      </c>
      <c r="C1006" s="182" t="s">
        <v>6</v>
      </c>
      <c r="D1006" s="182" t="s">
        <v>163</v>
      </c>
      <c r="E1006" s="184" t="s">
        <v>168</v>
      </c>
      <c r="F1006" s="294" t="s">
        <v>178</v>
      </c>
      <c r="G1006" s="294"/>
      <c r="H1006" s="294"/>
      <c r="I1006" s="294"/>
      <c r="J1006" s="184" t="s">
        <v>171</v>
      </c>
    </row>
    <row r="1007" spans="1:10" ht="24" customHeight="1" x14ac:dyDescent="0.2">
      <c r="A1007" s="197" t="s">
        <v>114</v>
      </c>
      <c r="B1007" s="199" t="s">
        <v>705</v>
      </c>
      <c r="C1007" s="197" t="s">
        <v>45</v>
      </c>
      <c r="D1007" s="197" t="s">
        <v>706</v>
      </c>
      <c r="E1007" s="202">
        <v>0.9</v>
      </c>
      <c r="F1007" s="197"/>
      <c r="G1007" s="197"/>
      <c r="H1007" s="197"/>
      <c r="I1007" s="201">
        <v>20.1587</v>
      </c>
      <c r="J1007" s="201">
        <v>18.142800000000001</v>
      </c>
    </row>
    <row r="1008" spans="1:10" ht="24" customHeight="1" x14ac:dyDescent="0.2">
      <c r="A1008" s="197" t="s">
        <v>114</v>
      </c>
      <c r="B1008" s="199" t="s">
        <v>707</v>
      </c>
      <c r="C1008" s="197" t="s">
        <v>45</v>
      </c>
      <c r="D1008" s="197" t="s">
        <v>708</v>
      </c>
      <c r="E1008" s="202">
        <v>0.9</v>
      </c>
      <c r="F1008" s="197"/>
      <c r="G1008" s="197"/>
      <c r="H1008" s="197"/>
      <c r="I1008" s="201">
        <v>26.531700000000001</v>
      </c>
      <c r="J1008" s="201">
        <v>23.878499999999999</v>
      </c>
    </row>
    <row r="1009" spans="1:10" ht="20.100000000000001" customHeight="1" x14ac:dyDescent="0.2">
      <c r="A1009" s="290"/>
      <c r="B1009" s="290"/>
      <c r="C1009" s="290"/>
      <c r="D1009" s="290"/>
      <c r="E1009" s="290"/>
      <c r="F1009" s="290"/>
      <c r="G1009" s="290" t="s">
        <v>180</v>
      </c>
      <c r="H1009" s="290"/>
      <c r="I1009" s="290"/>
      <c r="J1009" s="204">
        <v>42.0214</v>
      </c>
    </row>
    <row r="1010" spans="1:10" ht="20.100000000000001" customHeight="1" x14ac:dyDescent="0.2">
      <c r="A1010" s="290"/>
      <c r="B1010" s="290"/>
      <c r="C1010" s="290"/>
      <c r="D1010" s="290"/>
      <c r="E1010" s="290"/>
      <c r="F1010" s="290"/>
      <c r="G1010" s="290" t="s">
        <v>181</v>
      </c>
      <c r="H1010" s="290"/>
      <c r="I1010" s="290"/>
      <c r="J1010" s="204">
        <v>0</v>
      </c>
    </row>
    <row r="1011" spans="1:10" ht="20.100000000000001" customHeight="1" x14ac:dyDescent="0.2">
      <c r="A1011" s="290"/>
      <c r="B1011" s="290"/>
      <c r="C1011" s="290"/>
      <c r="D1011" s="290"/>
      <c r="E1011" s="290"/>
      <c r="F1011" s="290"/>
      <c r="G1011" s="290" t="s">
        <v>182</v>
      </c>
      <c r="H1011" s="290"/>
      <c r="I1011" s="290"/>
      <c r="J1011" s="204">
        <v>46.302</v>
      </c>
    </row>
    <row r="1012" spans="1:10" ht="20.100000000000001" customHeight="1" x14ac:dyDescent="0.2">
      <c r="A1012" s="290"/>
      <c r="B1012" s="290"/>
      <c r="C1012" s="290"/>
      <c r="D1012" s="290"/>
      <c r="E1012" s="290"/>
      <c r="F1012" s="290"/>
      <c r="G1012" s="290" t="s">
        <v>183</v>
      </c>
      <c r="H1012" s="290"/>
      <c r="I1012" s="290"/>
      <c r="J1012" s="204">
        <v>0</v>
      </c>
    </row>
    <row r="1013" spans="1:10" ht="20.100000000000001" customHeight="1" x14ac:dyDescent="0.2">
      <c r="A1013" s="290"/>
      <c r="B1013" s="290"/>
      <c r="C1013" s="290"/>
      <c r="D1013" s="290"/>
      <c r="E1013" s="290"/>
      <c r="F1013" s="290"/>
      <c r="G1013" s="290" t="s">
        <v>184</v>
      </c>
      <c r="H1013" s="290"/>
      <c r="I1013" s="290"/>
      <c r="J1013" s="204">
        <v>0</v>
      </c>
    </row>
    <row r="1014" spans="1:10" ht="20.100000000000001" customHeight="1" x14ac:dyDescent="0.2">
      <c r="A1014" s="290"/>
      <c r="B1014" s="290"/>
      <c r="C1014" s="290"/>
      <c r="D1014" s="290"/>
      <c r="E1014" s="290"/>
      <c r="F1014" s="290"/>
      <c r="G1014" s="290" t="s">
        <v>185</v>
      </c>
      <c r="H1014" s="290"/>
      <c r="I1014" s="290"/>
      <c r="J1014" s="204">
        <v>1</v>
      </c>
    </row>
    <row r="1015" spans="1:10" ht="20.100000000000001" customHeight="1" x14ac:dyDescent="0.2">
      <c r="A1015" s="290"/>
      <c r="B1015" s="290"/>
      <c r="C1015" s="290"/>
      <c r="D1015" s="290"/>
      <c r="E1015" s="290"/>
      <c r="F1015" s="290"/>
      <c r="G1015" s="290" t="s">
        <v>186</v>
      </c>
      <c r="H1015" s="290"/>
      <c r="I1015" s="290"/>
      <c r="J1015" s="204">
        <v>46.302</v>
      </c>
    </row>
    <row r="1016" spans="1:10" ht="20.100000000000001" customHeight="1" x14ac:dyDescent="0.2">
      <c r="A1016" s="182" t="s">
        <v>604</v>
      </c>
      <c r="B1016" s="184" t="s">
        <v>6</v>
      </c>
      <c r="C1016" s="182" t="s">
        <v>5</v>
      </c>
      <c r="D1016" s="182" t="s">
        <v>115</v>
      </c>
      <c r="E1016" s="184" t="s">
        <v>168</v>
      </c>
      <c r="F1016" s="184" t="s">
        <v>203</v>
      </c>
      <c r="G1016" s="294" t="s">
        <v>204</v>
      </c>
      <c r="H1016" s="294"/>
      <c r="I1016" s="294"/>
      <c r="J1016" s="184" t="s">
        <v>171</v>
      </c>
    </row>
    <row r="1017" spans="1:10" ht="24" customHeight="1" x14ac:dyDescent="0.2">
      <c r="A1017" s="197" t="s">
        <v>114</v>
      </c>
      <c r="B1017" s="199" t="s">
        <v>45</v>
      </c>
      <c r="C1017" s="197" t="s">
        <v>709</v>
      </c>
      <c r="D1017" s="197" t="s">
        <v>710</v>
      </c>
      <c r="E1017" s="202">
        <v>1.8519999999999998E-2</v>
      </c>
      <c r="F1017" s="198" t="s">
        <v>711</v>
      </c>
      <c r="G1017" s="297">
        <v>14.879799999999999</v>
      </c>
      <c r="H1017" s="297"/>
      <c r="I1017" s="287"/>
      <c r="J1017" s="201">
        <v>0.27560000000000001</v>
      </c>
    </row>
    <row r="1018" spans="1:10" ht="24" customHeight="1" x14ac:dyDescent="0.2">
      <c r="A1018" s="197" t="s">
        <v>114</v>
      </c>
      <c r="B1018" s="199" t="s">
        <v>45</v>
      </c>
      <c r="C1018" s="197" t="s">
        <v>712</v>
      </c>
      <c r="D1018" s="197" t="s">
        <v>713</v>
      </c>
      <c r="E1018" s="202">
        <v>2.7179999999999999E-2</v>
      </c>
      <c r="F1018" s="198" t="s">
        <v>573</v>
      </c>
      <c r="G1018" s="297">
        <v>13.7372</v>
      </c>
      <c r="H1018" s="297"/>
      <c r="I1018" s="287"/>
      <c r="J1018" s="201">
        <v>0.37340000000000001</v>
      </c>
    </row>
    <row r="1019" spans="1:10" ht="24" customHeight="1" x14ac:dyDescent="0.2">
      <c r="A1019" s="197" t="s">
        <v>114</v>
      </c>
      <c r="B1019" s="199" t="s">
        <v>45</v>
      </c>
      <c r="C1019" s="197" t="s">
        <v>714</v>
      </c>
      <c r="D1019" s="197" t="s">
        <v>715</v>
      </c>
      <c r="E1019" s="202">
        <v>1.2147399999999999</v>
      </c>
      <c r="F1019" s="198" t="s">
        <v>33</v>
      </c>
      <c r="G1019" s="297">
        <v>4.4303999999999997</v>
      </c>
      <c r="H1019" s="297"/>
      <c r="I1019" s="287"/>
      <c r="J1019" s="201">
        <v>5.3818000000000001</v>
      </c>
    </row>
    <row r="1020" spans="1:10" ht="24" customHeight="1" x14ac:dyDescent="0.2">
      <c r="A1020" s="197" t="s">
        <v>114</v>
      </c>
      <c r="B1020" s="199" t="s">
        <v>45</v>
      </c>
      <c r="C1020" s="197" t="s">
        <v>716</v>
      </c>
      <c r="D1020" s="197" t="s">
        <v>717</v>
      </c>
      <c r="E1020" s="202">
        <v>0.40425</v>
      </c>
      <c r="F1020" s="198" t="s">
        <v>22</v>
      </c>
      <c r="G1020" s="297">
        <v>38.382599999999996</v>
      </c>
      <c r="H1020" s="297"/>
      <c r="I1020" s="287"/>
      <c r="J1020" s="201">
        <v>15.5162</v>
      </c>
    </row>
    <row r="1021" spans="1:10" ht="20.100000000000001" customHeight="1" x14ac:dyDescent="0.2">
      <c r="A1021" s="290"/>
      <c r="B1021" s="290"/>
      <c r="C1021" s="290"/>
      <c r="D1021" s="290"/>
      <c r="E1021" s="290"/>
      <c r="F1021" s="290"/>
      <c r="G1021" s="290" t="s">
        <v>615</v>
      </c>
      <c r="H1021" s="290"/>
      <c r="I1021" s="290"/>
      <c r="J1021" s="204">
        <v>21.547000000000001</v>
      </c>
    </row>
    <row r="1022" spans="1:10" ht="20.100000000000001" customHeight="1" x14ac:dyDescent="0.2">
      <c r="A1022" s="182" t="s">
        <v>208</v>
      </c>
      <c r="B1022" s="184" t="s">
        <v>6</v>
      </c>
      <c r="C1022" s="182" t="s">
        <v>114</v>
      </c>
      <c r="D1022" s="182" t="s">
        <v>209</v>
      </c>
      <c r="E1022" s="184" t="s">
        <v>5</v>
      </c>
      <c r="F1022" s="184" t="s">
        <v>168</v>
      </c>
      <c r="G1022" s="183" t="s">
        <v>203</v>
      </c>
      <c r="H1022" s="294" t="s">
        <v>204</v>
      </c>
      <c r="I1022" s="294"/>
      <c r="J1022" s="184" t="s">
        <v>171</v>
      </c>
    </row>
    <row r="1023" spans="1:10" ht="36" customHeight="1" x14ac:dyDescent="0.2">
      <c r="A1023" s="191" t="s">
        <v>210</v>
      </c>
      <c r="B1023" s="193" t="s">
        <v>45</v>
      </c>
      <c r="C1023" s="191" t="s">
        <v>709</v>
      </c>
      <c r="D1023" s="191" t="s">
        <v>595</v>
      </c>
      <c r="E1023" s="193">
        <v>5914655</v>
      </c>
      <c r="F1023" s="196">
        <v>2.0000000000000002E-5</v>
      </c>
      <c r="G1023" s="192" t="s">
        <v>212</v>
      </c>
      <c r="H1023" s="295">
        <v>33.08</v>
      </c>
      <c r="I1023" s="296"/>
      <c r="J1023" s="195">
        <v>6.9999999999999999E-4</v>
      </c>
    </row>
    <row r="1024" spans="1:10" ht="36" customHeight="1" x14ac:dyDescent="0.2">
      <c r="A1024" s="191" t="s">
        <v>210</v>
      </c>
      <c r="B1024" s="193" t="s">
        <v>45</v>
      </c>
      <c r="C1024" s="191" t="s">
        <v>712</v>
      </c>
      <c r="D1024" s="191" t="s">
        <v>595</v>
      </c>
      <c r="E1024" s="193">
        <v>5914655</v>
      </c>
      <c r="F1024" s="196">
        <v>3.0000000000000001E-5</v>
      </c>
      <c r="G1024" s="192" t="s">
        <v>212</v>
      </c>
      <c r="H1024" s="295">
        <v>33.08</v>
      </c>
      <c r="I1024" s="296"/>
      <c r="J1024" s="195">
        <v>1E-3</v>
      </c>
    </row>
    <row r="1025" spans="1:10" ht="36" customHeight="1" x14ac:dyDescent="0.2">
      <c r="A1025" s="191" t="s">
        <v>210</v>
      </c>
      <c r="B1025" s="193" t="s">
        <v>45</v>
      </c>
      <c r="C1025" s="191" t="s">
        <v>714</v>
      </c>
      <c r="D1025" s="191" t="s">
        <v>595</v>
      </c>
      <c r="E1025" s="193">
        <v>5914655</v>
      </c>
      <c r="F1025" s="196">
        <v>3.0400000000000002E-3</v>
      </c>
      <c r="G1025" s="192" t="s">
        <v>212</v>
      </c>
      <c r="H1025" s="295">
        <v>33.08</v>
      </c>
      <c r="I1025" s="296"/>
      <c r="J1025" s="195">
        <v>0.10059999999999999</v>
      </c>
    </row>
    <row r="1026" spans="1:10" ht="36" customHeight="1" x14ac:dyDescent="0.2">
      <c r="A1026" s="191" t="s">
        <v>210</v>
      </c>
      <c r="B1026" s="193" t="s">
        <v>45</v>
      </c>
      <c r="C1026" s="191" t="s">
        <v>716</v>
      </c>
      <c r="D1026" s="191" t="s">
        <v>595</v>
      </c>
      <c r="E1026" s="193">
        <v>5914655</v>
      </c>
      <c r="F1026" s="196">
        <v>1.0109999999999999E-2</v>
      </c>
      <c r="G1026" s="192" t="s">
        <v>212</v>
      </c>
      <c r="H1026" s="295">
        <v>33.08</v>
      </c>
      <c r="I1026" s="296"/>
      <c r="J1026" s="195">
        <v>0.33439999999999998</v>
      </c>
    </row>
    <row r="1027" spans="1:10" ht="20.100000000000001" customHeight="1" x14ac:dyDescent="0.2">
      <c r="A1027" s="290"/>
      <c r="B1027" s="290"/>
      <c r="C1027" s="290"/>
      <c r="D1027" s="290"/>
      <c r="E1027" s="290"/>
      <c r="F1027" s="290"/>
      <c r="G1027" s="290" t="s">
        <v>213</v>
      </c>
      <c r="H1027" s="290"/>
      <c r="I1027" s="290"/>
      <c r="J1027" s="204">
        <v>0.43669999999999998</v>
      </c>
    </row>
    <row r="1028" spans="1:10" ht="20.100000000000001" customHeight="1" x14ac:dyDescent="0.2">
      <c r="A1028" s="182" t="s">
        <v>616</v>
      </c>
      <c r="B1028" s="184" t="s">
        <v>6</v>
      </c>
      <c r="C1028" s="182" t="s">
        <v>114</v>
      </c>
      <c r="D1028" s="182" t="s">
        <v>617</v>
      </c>
      <c r="E1028" s="184" t="s">
        <v>168</v>
      </c>
      <c r="F1028" s="184" t="s">
        <v>203</v>
      </c>
      <c r="G1028" s="293" t="s">
        <v>618</v>
      </c>
      <c r="H1028" s="294"/>
      <c r="I1028" s="294"/>
      <c r="J1028" s="184" t="s">
        <v>171</v>
      </c>
    </row>
    <row r="1029" spans="1:10" ht="20.100000000000001" customHeight="1" x14ac:dyDescent="0.2">
      <c r="A1029" s="183"/>
      <c r="B1029" s="183"/>
      <c r="C1029" s="183"/>
      <c r="D1029" s="183"/>
      <c r="E1029" s="183"/>
      <c r="F1029" s="183"/>
      <c r="G1029" s="183" t="s">
        <v>619</v>
      </c>
      <c r="H1029" s="183" t="s">
        <v>620</v>
      </c>
      <c r="I1029" s="183" t="s">
        <v>621</v>
      </c>
      <c r="J1029" s="183"/>
    </row>
    <row r="1030" spans="1:10" ht="50.1" customHeight="1" x14ac:dyDescent="0.2">
      <c r="A1030" s="191" t="s">
        <v>617</v>
      </c>
      <c r="B1030" s="193" t="s">
        <v>45</v>
      </c>
      <c r="C1030" s="191" t="s">
        <v>709</v>
      </c>
      <c r="D1030" s="191" t="s">
        <v>718</v>
      </c>
      <c r="E1030" s="196">
        <v>2.0000000000000002E-5</v>
      </c>
      <c r="F1030" s="192" t="s">
        <v>50</v>
      </c>
      <c r="G1030" s="193" t="s">
        <v>623</v>
      </c>
      <c r="H1030" s="193" t="s">
        <v>624</v>
      </c>
      <c r="I1030" s="193" t="s">
        <v>625</v>
      </c>
      <c r="J1030" s="195">
        <v>0</v>
      </c>
    </row>
    <row r="1031" spans="1:10" ht="50.1" customHeight="1" x14ac:dyDescent="0.2">
      <c r="A1031" s="191" t="s">
        <v>617</v>
      </c>
      <c r="B1031" s="193" t="s">
        <v>45</v>
      </c>
      <c r="C1031" s="191" t="s">
        <v>712</v>
      </c>
      <c r="D1031" s="191" t="s">
        <v>719</v>
      </c>
      <c r="E1031" s="196">
        <v>3.0000000000000001E-5</v>
      </c>
      <c r="F1031" s="192" t="s">
        <v>50</v>
      </c>
      <c r="G1031" s="193" t="s">
        <v>623</v>
      </c>
      <c r="H1031" s="193" t="s">
        <v>624</v>
      </c>
      <c r="I1031" s="193" t="s">
        <v>625</v>
      </c>
      <c r="J1031" s="195">
        <v>0</v>
      </c>
    </row>
    <row r="1032" spans="1:10" ht="50.1" customHeight="1" x14ac:dyDescent="0.2">
      <c r="A1032" s="191" t="s">
        <v>617</v>
      </c>
      <c r="B1032" s="193" t="s">
        <v>45</v>
      </c>
      <c r="C1032" s="191" t="s">
        <v>714</v>
      </c>
      <c r="D1032" s="191" t="s">
        <v>720</v>
      </c>
      <c r="E1032" s="196">
        <v>3.0400000000000002E-3</v>
      </c>
      <c r="F1032" s="192" t="s">
        <v>50</v>
      </c>
      <c r="G1032" s="193" t="s">
        <v>623</v>
      </c>
      <c r="H1032" s="193" t="s">
        <v>624</v>
      </c>
      <c r="I1032" s="193" t="s">
        <v>625</v>
      </c>
      <c r="J1032" s="195">
        <v>0</v>
      </c>
    </row>
    <row r="1033" spans="1:10" ht="50.1" customHeight="1" x14ac:dyDescent="0.2">
      <c r="A1033" s="191" t="s">
        <v>617</v>
      </c>
      <c r="B1033" s="193" t="s">
        <v>45</v>
      </c>
      <c r="C1033" s="191" t="s">
        <v>716</v>
      </c>
      <c r="D1033" s="191" t="s">
        <v>721</v>
      </c>
      <c r="E1033" s="196">
        <v>1.0109999999999999E-2</v>
      </c>
      <c r="F1033" s="192" t="s">
        <v>50</v>
      </c>
      <c r="G1033" s="193" t="s">
        <v>623</v>
      </c>
      <c r="H1033" s="193" t="s">
        <v>624</v>
      </c>
      <c r="I1033" s="193" t="s">
        <v>625</v>
      </c>
      <c r="J1033" s="195">
        <v>0</v>
      </c>
    </row>
    <row r="1034" spans="1:10" ht="20.100000000000001" customHeight="1" x14ac:dyDescent="0.2">
      <c r="A1034" s="290"/>
      <c r="B1034" s="290"/>
      <c r="C1034" s="290"/>
      <c r="D1034" s="290"/>
      <c r="E1034" s="290"/>
      <c r="F1034" s="290"/>
      <c r="G1034" s="290" t="s">
        <v>633</v>
      </c>
      <c r="H1034" s="290"/>
      <c r="I1034" s="290"/>
      <c r="J1034" s="204">
        <v>0</v>
      </c>
    </row>
    <row r="1035" spans="1:10" x14ac:dyDescent="0.2">
      <c r="A1035" s="205"/>
      <c r="B1035" s="205"/>
      <c r="C1035" s="205"/>
      <c r="D1035" s="205"/>
      <c r="E1035" s="205"/>
      <c r="F1035" s="206"/>
      <c r="G1035" s="205"/>
      <c r="H1035" s="206"/>
      <c r="I1035" s="205"/>
      <c r="J1035" s="206"/>
    </row>
    <row r="1036" spans="1:10" ht="15" thickBot="1" x14ac:dyDescent="0.25">
      <c r="A1036" s="205"/>
      <c r="B1036" s="205"/>
      <c r="C1036" s="205"/>
      <c r="D1036" s="205"/>
      <c r="E1036" s="205" t="s">
        <v>107</v>
      </c>
      <c r="F1036" s="206">
        <v>16.18</v>
      </c>
      <c r="G1036" s="205"/>
      <c r="H1036" s="289" t="s">
        <v>108</v>
      </c>
      <c r="I1036" s="289"/>
      <c r="J1036" s="206">
        <v>84.47</v>
      </c>
    </row>
    <row r="1037" spans="1:10" ht="0.95" customHeight="1" thickTop="1" x14ac:dyDescent="0.2">
      <c r="A1037" s="190"/>
      <c r="B1037" s="190"/>
      <c r="C1037" s="190"/>
      <c r="D1037" s="190"/>
      <c r="E1037" s="190"/>
      <c r="F1037" s="190"/>
      <c r="G1037" s="190"/>
      <c r="H1037" s="190"/>
      <c r="I1037" s="190"/>
      <c r="J1037" s="190"/>
    </row>
    <row r="1038" spans="1:10" ht="18" customHeight="1" x14ac:dyDescent="0.2">
      <c r="A1038" s="182"/>
      <c r="B1038" s="184" t="s">
        <v>5</v>
      </c>
      <c r="C1038" s="182" t="s">
        <v>6</v>
      </c>
      <c r="D1038" s="182" t="s">
        <v>7</v>
      </c>
      <c r="E1038" s="285" t="s">
        <v>98</v>
      </c>
      <c r="F1038" s="285"/>
      <c r="G1038" s="183" t="s">
        <v>8</v>
      </c>
      <c r="H1038" s="184" t="s">
        <v>9</v>
      </c>
      <c r="I1038" s="184" t="s">
        <v>99</v>
      </c>
      <c r="J1038" s="184" t="s">
        <v>100</v>
      </c>
    </row>
    <row r="1039" spans="1:10" ht="24" customHeight="1" x14ac:dyDescent="0.2">
      <c r="A1039" s="185" t="s">
        <v>101</v>
      </c>
      <c r="B1039" s="187" t="s">
        <v>251</v>
      </c>
      <c r="C1039" s="185" t="s">
        <v>41</v>
      </c>
      <c r="D1039" s="185" t="s">
        <v>252</v>
      </c>
      <c r="E1039" s="286" t="s">
        <v>102</v>
      </c>
      <c r="F1039" s="286"/>
      <c r="G1039" s="186" t="s">
        <v>111</v>
      </c>
      <c r="H1039" s="189">
        <v>1</v>
      </c>
      <c r="I1039" s="188">
        <v>21.31</v>
      </c>
      <c r="J1039" s="188">
        <v>21.31</v>
      </c>
    </row>
    <row r="1040" spans="1:10" ht="24" customHeight="1" x14ac:dyDescent="0.2">
      <c r="A1040" s="191" t="s">
        <v>103</v>
      </c>
      <c r="B1040" s="193" t="s">
        <v>379</v>
      </c>
      <c r="C1040" s="191" t="s">
        <v>41</v>
      </c>
      <c r="D1040" s="191" t="s">
        <v>380</v>
      </c>
      <c r="E1040" s="296" t="s">
        <v>102</v>
      </c>
      <c r="F1040" s="296"/>
      <c r="G1040" s="192" t="s">
        <v>111</v>
      </c>
      <c r="H1040" s="196">
        <v>1</v>
      </c>
      <c r="I1040" s="194">
        <v>0.05</v>
      </c>
      <c r="J1040" s="194">
        <v>0.05</v>
      </c>
    </row>
    <row r="1041" spans="1:10" ht="24" customHeight="1" x14ac:dyDescent="0.2">
      <c r="A1041" s="197" t="s">
        <v>114</v>
      </c>
      <c r="B1041" s="199" t="s">
        <v>315</v>
      </c>
      <c r="C1041" s="197" t="s">
        <v>41</v>
      </c>
      <c r="D1041" s="197" t="s">
        <v>316</v>
      </c>
      <c r="E1041" s="287" t="s">
        <v>278</v>
      </c>
      <c r="F1041" s="287"/>
      <c r="G1041" s="198" t="s">
        <v>111</v>
      </c>
      <c r="H1041" s="202">
        <v>1</v>
      </c>
      <c r="I1041" s="200">
        <v>3.84</v>
      </c>
      <c r="J1041" s="200">
        <v>3.84</v>
      </c>
    </row>
    <row r="1042" spans="1:10" ht="24" customHeight="1" x14ac:dyDescent="0.2">
      <c r="A1042" s="197" t="s">
        <v>114</v>
      </c>
      <c r="B1042" s="199" t="s">
        <v>319</v>
      </c>
      <c r="C1042" s="197" t="s">
        <v>41</v>
      </c>
      <c r="D1042" s="197" t="s">
        <v>320</v>
      </c>
      <c r="E1042" s="287" t="s">
        <v>135</v>
      </c>
      <c r="F1042" s="287"/>
      <c r="G1042" s="198" t="s">
        <v>111</v>
      </c>
      <c r="H1042" s="202">
        <v>1</v>
      </c>
      <c r="I1042" s="200">
        <v>1.0900000000000001</v>
      </c>
      <c r="J1042" s="200">
        <v>1.0900000000000001</v>
      </c>
    </row>
    <row r="1043" spans="1:10" ht="24" customHeight="1" x14ac:dyDescent="0.2">
      <c r="A1043" s="197" t="s">
        <v>114</v>
      </c>
      <c r="B1043" s="199" t="s">
        <v>276</v>
      </c>
      <c r="C1043" s="197" t="s">
        <v>41</v>
      </c>
      <c r="D1043" s="197" t="s">
        <v>277</v>
      </c>
      <c r="E1043" s="287" t="s">
        <v>278</v>
      </c>
      <c r="F1043" s="287"/>
      <c r="G1043" s="198" t="s">
        <v>111</v>
      </c>
      <c r="H1043" s="202">
        <v>1</v>
      </c>
      <c r="I1043" s="200">
        <v>0.81</v>
      </c>
      <c r="J1043" s="200">
        <v>0.81</v>
      </c>
    </row>
    <row r="1044" spans="1:10" ht="24" customHeight="1" x14ac:dyDescent="0.2">
      <c r="A1044" s="197" t="s">
        <v>114</v>
      </c>
      <c r="B1044" s="199" t="s">
        <v>321</v>
      </c>
      <c r="C1044" s="197" t="s">
        <v>41</v>
      </c>
      <c r="D1044" s="197" t="s">
        <v>322</v>
      </c>
      <c r="E1044" s="287" t="s">
        <v>135</v>
      </c>
      <c r="F1044" s="287"/>
      <c r="G1044" s="198" t="s">
        <v>111</v>
      </c>
      <c r="H1044" s="202">
        <v>1</v>
      </c>
      <c r="I1044" s="200">
        <v>0.74</v>
      </c>
      <c r="J1044" s="200">
        <v>0.74</v>
      </c>
    </row>
    <row r="1045" spans="1:10" ht="24" customHeight="1" x14ac:dyDescent="0.2">
      <c r="A1045" s="197" t="s">
        <v>114</v>
      </c>
      <c r="B1045" s="199" t="s">
        <v>381</v>
      </c>
      <c r="C1045" s="197" t="s">
        <v>41</v>
      </c>
      <c r="D1045" s="197" t="s">
        <v>382</v>
      </c>
      <c r="E1045" s="287" t="s">
        <v>163</v>
      </c>
      <c r="F1045" s="287"/>
      <c r="G1045" s="198" t="s">
        <v>111</v>
      </c>
      <c r="H1045" s="202">
        <v>1</v>
      </c>
      <c r="I1045" s="200">
        <v>13.53</v>
      </c>
      <c r="J1045" s="200">
        <v>13.53</v>
      </c>
    </row>
    <row r="1046" spans="1:10" ht="24" customHeight="1" x14ac:dyDescent="0.2">
      <c r="A1046" s="197" t="s">
        <v>114</v>
      </c>
      <c r="B1046" s="199" t="s">
        <v>281</v>
      </c>
      <c r="C1046" s="197" t="s">
        <v>41</v>
      </c>
      <c r="D1046" s="197" t="s">
        <v>282</v>
      </c>
      <c r="E1046" s="287" t="s">
        <v>283</v>
      </c>
      <c r="F1046" s="287"/>
      <c r="G1046" s="198" t="s">
        <v>111</v>
      </c>
      <c r="H1046" s="202">
        <v>1</v>
      </c>
      <c r="I1046" s="200">
        <v>0.06</v>
      </c>
      <c r="J1046" s="200">
        <v>0.06</v>
      </c>
    </row>
    <row r="1047" spans="1:10" ht="24" customHeight="1" x14ac:dyDescent="0.2">
      <c r="A1047" s="197" t="s">
        <v>114</v>
      </c>
      <c r="B1047" s="199" t="s">
        <v>323</v>
      </c>
      <c r="C1047" s="197" t="s">
        <v>41</v>
      </c>
      <c r="D1047" s="197" t="s">
        <v>324</v>
      </c>
      <c r="E1047" s="287" t="s">
        <v>325</v>
      </c>
      <c r="F1047" s="287"/>
      <c r="G1047" s="198" t="s">
        <v>111</v>
      </c>
      <c r="H1047" s="202">
        <v>1</v>
      </c>
      <c r="I1047" s="200">
        <v>1.19</v>
      </c>
      <c r="J1047" s="200">
        <v>1.19</v>
      </c>
    </row>
    <row r="1048" spans="1:10" x14ac:dyDescent="0.2">
      <c r="A1048" s="205"/>
      <c r="B1048" s="205"/>
      <c r="C1048" s="205"/>
      <c r="D1048" s="205"/>
      <c r="E1048" s="205"/>
      <c r="F1048" s="206"/>
      <c r="G1048" s="205"/>
      <c r="H1048" s="206"/>
      <c r="I1048" s="205"/>
      <c r="J1048" s="206"/>
    </row>
    <row r="1049" spans="1:10" ht="15" thickBot="1" x14ac:dyDescent="0.25">
      <c r="A1049" s="205"/>
      <c r="B1049" s="205"/>
      <c r="C1049" s="205"/>
      <c r="D1049" s="205"/>
      <c r="E1049" s="205" t="s">
        <v>107</v>
      </c>
      <c r="F1049" s="206">
        <v>5.05</v>
      </c>
      <c r="G1049" s="205"/>
      <c r="H1049" s="289" t="s">
        <v>108</v>
      </c>
      <c r="I1049" s="289"/>
      <c r="J1049" s="206">
        <v>26.36</v>
      </c>
    </row>
    <row r="1050" spans="1:10" ht="0.95" customHeight="1" thickTop="1" x14ac:dyDescent="0.2">
      <c r="A1050" s="190"/>
      <c r="B1050" s="190"/>
      <c r="C1050" s="190"/>
      <c r="D1050" s="190"/>
      <c r="E1050" s="190"/>
      <c r="F1050" s="190"/>
      <c r="G1050" s="190"/>
      <c r="H1050" s="190"/>
      <c r="I1050" s="190"/>
      <c r="J1050" s="190"/>
    </row>
    <row r="1051" spans="1:10" ht="18" customHeight="1" x14ac:dyDescent="0.2">
      <c r="A1051" s="182"/>
      <c r="B1051" s="184" t="s">
        <v>5</v>
      </c>
      <c r="C1051" s="182" t="s">
        <v>6</v>
      </c>
      <c r="D1051" s="182" t="s">
        <v>7</v>
      </c>
      <c r="E1051" s="285" t="s">
        <v>98</v>
      </c>
      <c r="F1051" s="285"/>
      <c r="G1051" s="183" t="s">
        <v>8</v>
      </c>
      <c r="H1051" s="184" t="s">
        <v>9</v>
      </c>
      <c r="I1051" s="184" t="s">
        <v>99</v>
      </c>
      <c r="J1051" s="184" t="s">
        <v>100</v>
      </c>
    </row>
    <row r="1052" spans="1:10" ht="24" customHeight="1" x14ac:dyDescent="0.2">
      <c r="A1052" s="185" t="s">
        <v>101</v>
      </c>
      <c r="B1052" s="187" t="s">
        <v>125</v>
      </c>
      <c r="C1052" s="185" t="s">
        <v>41</v>
      </c>
      <c r="D1052" s="185" t="s">
        <v>126</v>
      </c>
      <c r="E1052" s="286" t="s">
        <v>102</v>
      </c>
      <c r="F1052" s="286"/>
      <c r="G1052" s="186" t="s">
        <v>111</v>
      </c>
      <c r="H1052" s="189">
        <v>1</v>
      </c>
      <c r="I1052" s="188">
        <v>46.74</v>
      </c>
      <c r="J1052" s="188">
        <v>46.74</v>
      </c>
    </row>
    <row r="1053" spans="1:10" ht="24" customHeight="1" x14ac:dyDescent="0.2">
      <c r="A1053" s="191" t="s">
        <v>103</v>
      </c>
      <c r="B1053" s="193" t="s">
        <v>383</v>
      </c>
      <c r="C1053" s="191" t="s">
        <v>41</v>
      </c>
      <c r="D1053" s="191" t="s">
        <v>384</v>
      </c>
      <c r="E1053" s="296" t="s">
        <v>102</v>
      </c>
      <c r="F1053" s="296"/>
      <c r="G1053" s="192" t="s">
        <v>111</v>
      </c>
      <c r="H1053" s="196">
        <v>1</v>
      </c>
      <c r="I1053" s="194">
        <v>0.75</v>
      </c>
      <c r="J1053" s="194">
        <v>0.75</v>
      </c>
    </row>
    <row r="1054" spans="1:10" ht="24" customHeight="1" x14ac:dyDescent="0.2">
      <c r="A1054" s="197" t="s">
        <v>114</v>
      </c>
      <c r="B1054" s="199" t="s">
        <v>420</v>
      </c>
      <c r="C1054" s="197" t="s">
        <v>41</v>
      </c>
      <c r="D1054" s="197" t="s">
        <v>421</v>
      </c>
      <c r="E1054" s="287" t="s">
        <v>135</v>
      </c>
      <c r="F1054" s="287"/>
      <c r="G1054" s="198" t="s">
        <v>111</v>
      </c>
      <c r="H1054" s="202">
        <v>1</v>
      </c>
      <c r="I1054" s="200">
        <v>1.08</v>
      </c>
      <c r="J1054" s="200">
        <v>1.08</v>
      </c>
    </row>
    <row r="1055" spans="1:10" ht="24" customHeight="1" x14ac:dyDescent="0.2">
      <c r="A1055" s="197" t="s">
        <v>114</v>
      </c>
      <c r="B1055" s="199" t="s">
        <v>276</v>
      </c>
      <c r="C1055" s="197" t="s">
        <v>41</v>
      </c>
      <c r="D1055" s="197" t="s">
        <v>277</v>
      </c>
      <c r="E1055" s="287" t="s">
        <v>278</v>
      </c>
      <c r="F1055" s="287"/>
      <c r="G1055" s="198" t="s">
        <v>111</v>
      </c>
      <c r="H1055" s="202">
        <v>1</v>
      </c>
      <c r="I1055" s="200">
        <v>0.81</v>
      </c>
      <c r="J1055" s="200">
        <v>0.81</v>
      </c>
    </row>
    <row r="1056" spans="1:10" ht="24" customHeight="1" x14ac:dyDescent="0.2">
      <c r="A1056" s="197" t="s">
        <v>114</v>
      </c>
      <c r="B1056" s="199" t="s">
        <v>422</v>
      </c>
      <c r="C1056" s="197" t="s">
        <v>41</v>
      </c>
      <c r="D1056" s="197" t="s">
        <v>423</v>
      </c>
      <c r="E1056" s="287" t="s">
        <v>135</v>
      </c>
      <c r="F1056" s="287"/>
      <c r="G1056" s="198" t="s">
        <v>111</v>
      </c>
      <c r="H1056" s="202">
        <v>1</v>
      </c>
      <c r="I1056" s="200">
        <v>0.1</v>
      </c>
      <c r="J1056" s="200">
        <v>0.1</v>
      </c>
    </row>
    <row r="1057" spans="1:10" ht="24" customHeight="1" x14ac:dyDescent="0.2">
      <c r="A1057" s="197" t="s">
        <v>114</v>
      </c>
      <c r="B1057" s="199" t="s">
        <v>385</v>
      </c>
      <c r="C1057" s="197" t="s">
        <v>41</v>
      </c>
      <c r="D1057" s="197" t="s">
        <v>386</v>
      </c>
      <c r="E1057" s="287" t="s">
        <v>163</v>
      </c>
      <c r="F1057" s="287"/>
      <c r="G1057" s="198" t="s">
        <v>111</v>
      </c>
      <c r="H1057" s="202">
        <v>1</v>
      </c>
      <c r="I1057" s="200">
        <v>43.94</v>
      </c>
      <c r="J1057" s="200">
        <v>43.94</v>
      </c>
    </row>
    <row r="1058" spans="1:10" ht="24" customHeight="1" x14ac:dyDescent="0.2">
      <c r="A1058" s="197" t="s">
        <v>114</v>
      </c>
      <c r="B1058" s="199" t="s">
        <v>281</v>
      </c>
      <c r="C1058" s="197" t="s">
        <v>41</v>
      </c>
      <c r="D1058" s="197" t="s">
        <v>282</v>
      </c>
      <c r="E1058" s="287" t="s">
        <v>283</v>
      </c>
      <c r="F1058" s="287"/>
      <c r="G1058" s="198" t="s">
        <v>111</v>
      </c>
      <c r="H1058" s="202">
        <v>1</v>
      </c>
      <c r="I1058" s="200">
        <v>0.06</v>
      </c>
      <c r="J1058" s="200">
        <v>0.06</v>
      </c>
    </row>
    <row r="1059" spans="1:10" x14ac:dyDescent="0.2">
      <c r="A1059" s="205"/>
      <c r="B1059" s="205"/>
      <c r="C1059" s="205"/>
      <c r="D1059" s="205"/>
      <c r="E1059" s="205"/>
      <c r="F1059" s="206"/>
      <c r="G1059" s="205"/>
      <c r="H1059" s="206"/>
      <c r="I1059" s="205"/>
      <c r="J1059" s="206"/>
    </row>
    <row r="1060" spans="1:10" ht="15" thickBot="1" x14ac:dyDescent="0.25">
      <c r="A1060" s="205"/>
      <c r="B1060" s="205"/>
      <c r="C1060" s="205"/>
      <c r="D1060" s="205"/>
      <c r="E1060" s="205" t="s">
        <v>107</v>
      </c>
      <c r="F1060" s="206">
        <v>11.07</v>
      </c>
      <c r="G1060" s="205"/>
      <c r="H1060" s="289" t="s">
        <v>108</v>
      </c>
      <c r="I1060" s="289"/>
      <c r="J1060" s="206">
        <v>57.81</v>
      </c>
    </row>
    <row r="1061" spans="1:10" ht="0.95" customHeight="1" thickTop="1" x14ac:dyDescent="0.2">
      <c r="A1061" s="190"/>
      <c r="B1061" s="190"/>
      <c r="C1061" s="190"/>
      <c r="D1061" s="190"/>
      <c r="E1061" s="190"/>
      <c r="F1061" s="190"/>
      <c r="G1061" s="190"/>
      <c r="H1061" s="190"/>
      <c r="I1061" s="190"/>
      <c r="J1061" s="190"/>
    </row>
    <row r="1062" spans="1:10" ht="18" customHeight="1" x14ac:dyDescent="0.2">
      <c r="A1062" s="182"/>
      <c r="B1062" s="184" t="s">
        <v>5</v>
      </c>
      <c r="C1062" s="182" t="s">
        <v>6</v>
      </c>
      <c r="D1062" s="182" t="s">
        <v>7</v>
      </c>
      <c r="E1062" s="285" t="s">
        <v>98</v>
      </c>
      <c r="F1062" s="285"/>
      <c r="G1062" s="183" t="s">
        <v>8</v>
      </c>
      <c r="H1062" s="184" t="s">
        <v>9</v>
      </c>
      <c r="I1062" s="184" t="s">
        <v>99</v>
      </c>
      <c r="J1062" s="184" t="s">
        <v>100</v>
      </c>
    </row>
    <row r="1063" spans="1:10" ht="24" customHeight="1" x14ac:dyDescent="0.2">
      <c r="A1063" s="185" t="s">
        <v>101</v>
      </c>
      <c r="B1063" s="187" t="s">
        <v>336</v>
      </c>
      <c r="C1063" s="185" t="s">
        <v>41</v>
      </c>
      <c r="D1063" s="185" t="s">
        <v>337</v>
      </c>
      <c r="E1063" s="286" t="s">
        <v>102</v>
      </c>
      <c r="F1063" s="286"/>
      <c r="G1063" s="186" t="s">
        <v>111</v>
      </c>
      <c r="H1063" s="189">
        <v>1</v>
      </c>
      <c r="I1063" s="188">
        <v>31.49</v>
      </c>
      <c r="J1063" s="188">
        <v>31.49</v>
      </c>
    </row>
    <row r="1064" spans="1:10" ht="24" customHeight="1" x14ac:dyDescent="0.2">
      <c r="A1064" s="191" t="s">
        <v>103</v>
      </c>
      <c r="B1064" s="193" t="s">
        <v>387</v>
      </c>
      <c r="C1064" s="191" t="s">
        <v>41</v>
      </c>
      <c r="D1064" s="191" t="s">
        <v>388</v>
      </c>
      <c r="E1064" s="296" t="s">
        <v>102</v>
      </c>
      <c r="F1064" s="296"/>
      <c r="G1064" s="192" t="s">
        <v>111</v>
      </c>
      <c r="H1064" s="196">
        <v>1</v>
      </c>
      <c r="I1064" s="194">
        <v>0.1</v>
      </c>
      <c r="J1064" s="194">
        <v>0.1</v>
      </c>
    </row>
    <row r="1065" spans="1:10" ht="24" customHeight="1" x14ac:dyDescent="0.2">
      <c r="A1065" s="197" t="s">
        <v>114</v>
      </c>
      <c r="B1065" s="199" t="s">
        <v>315</v>
      </c>
      <c r="C1065" s="197" t="s">
        <v>41</v>
      </c>
      <c r="D1065" s="197" t="s">
        <v>316</v>
      </c>
      <c r="E1065" s="287" t="s">
        <v>278</v>
      </c>
      <c r="F1065" s="287"/>
      <c r="G1065" s="198" t="s">
        <v>111</v>
      </c>
      <c r="H1065" s="202">
        <v>1</v>
      </c>
      <c r="I1065" s="200">
        <v>3.84</v>
      </c>
      <c r="J1065" s="200">
        <v>3.84</v>
      </c>
    </row>
    <row r="1066" spans="1:10" ht="24" customHeight="1" x14ac:dyDescent="0.2">
      <c r="A1066" s="197" t="s">
        <v>114</v>
      </c>
      <c r="B1066" s="199" t="s">
        <v>424</v>
      </c>
      <c r="C1066" s="197" t="s">
        <v>41</v>
      </c>
      <c r="D1066" s="197" t="s">
        <v>425</v>
      </c>
      <c r="E1066" s="287" t="s">
        <v>135</v>
      </c>
      <c r="F1066" s="287"/>
      <c r="G1066" s="198" t="s">
        <v>111</v>
      </c>
      <c r="H1066" s="202">
        <v>1</v>
      </c>
      <c r="I1066" s="200">
        <v>0.76</v>
      </c>
      <c r="J1066" s="200">
        <v>0.76</v>
      </c>
    </row>
    <row r="1067" spans="1:10" ht="24" customHeight="1" x14ac:dyDescent="0.2">
      <c r="A1067" s="197" t="s">
        <v>114</v>
      </c>
      <c r="B1067" s="199" t="s">
        <v>276</v>
      </c>
      <c r="C1067" s="197" t="s">
        <v>41</v>
      </c>
      <c r="D1067" s="197" t="s">
        <v>277</v>
      </c>
      <c r="E1067" s="287" t="s">
        <v>278</v>
      </c>
      <c r="F1067" s="287"/>
      <c r="G1067" s="198" t="s">
        <v>111</v>
      </c>
      <c r="H1067" s="202">
        <v>1</v>
      </c>
      <c r="I1067" s="200">
        <v>0.81</v>
      </c>
      <c r="J1067" s="200">
        <v>0.81</v>
      </c>
    </row>
    <row r="1068" spans="1:10" ht="24" customHeight="1" x14ac:dyDescent="0.2">
      <c r="A1068" s="197" t="s">
        <v>114</v>
      </c>
      <c r="B1068" s="199" t="s">
        <v>426</v>
      </c>
      <c r="C1068" s="197" t="s">
        <v>41</v>
      </c>
      <c r="D1068" s="197" t="s">
        <v>427</v>
      </c>
      <c r="E1068" s="287" t="s">
        <v>135</v>
      </c>
      <c r="F1068" s="287"/>
      <c r="G1068" s="198" t="s">
        <v>111</v>
      </c>
      <c r="H1068" s="202">
        <v>1</v>
      </c>
      <c r="I1068" s="200">
        <v>0.01</v>
      </c>
      <c r="J1068" s="200">
        <v>0.01</v>
      </c>
    </row>
    <row r="1069" spans="1:10" ht="24" customHeight="1" x14ac:dyDescent="0.2">
      <c r="A1069" s="197" t="s">
        <v>114</v>
      </c>
      <c r="B1069" s="199" t="s">
        <v>389</v>
      </c>
      <c r="C1069" s="197" t="s">
        <v>41</v>
      </c>
      <c r="D1069" s="197" t="s">
        <v>390</v>
      </c>
      <c r="E1069" s="287" t="s">
        <v>163</v>
      </c>
      <c r="F1069" s="287"/>
      <c r="G1069" s="198" t="s">
        <v>111</v>
      </c>
      <c r="H1069" s="202">
        <v>1</v>
      </c>
      <c r="I1069" s="200">
        <v>24.72</v>
      </c>
      <c r="J1069" s="200">
        <v>24.72</v>
      </c>
    </row>
    <row r="1070" spans="1:10" ht="24" customHeight="1" x14ac:dyDescent="0.2">
      <c r="A1070" s="197" t="s">
        <v>114</v>
      </c>
      <c r="B1070" s="199" t="s">
        <v>281</v>
      </c>
      <c r="C1070" s="197" t="s">
        <v>41</v>
      </c>
      <c r="D1070" s="197" t="s">
        <v>282</v>
      </c>
      <c r="E1070" s="287" t="s">
        <v>283</v>
      </c>
      <c r="F1070" s="287"/>
      <c r="G1070" s="198" t="s">
        <v>111</v>
      </c>
      <c r="H1070" s="202">
        <v>1</v>
      </c>
      <c r="I1070" s="200">
        <v>0.06</v>
      </c>
      <c r="J1070" s="200">
        <v>0.06</v>
      </c>
    </row>
    <row r="1071" spans="1:10" ht="24" customHeight="1" x14ac:dyDescent="0.2">
      <c r="A1071" s="197" t="s">
        <v>114</v>
      </c>
      <c r="B1071" s="199" t="s">
        <v>323</v>
      </c>
      <c r="C1071" s="197" t="s">
        <v>41</v>
      </c>
      <c r="D1071" s="197" t="s">
        <v>324</v>
      </c>
      <c r="E1071" s="287" t="s">
        <v>325</v>
      </c>
      <c r="F1071" s="287"/>
      <c r="G1071" s="198" t="s">
        <v>111</v>
      </c>
      <c r="H1071" s="202">
        <v>1</v>
      </c>
      <c r="I1071" s="200">
        <v>1.19</v>
      </c>
      <c r="J1071" s="200">
        <v>1.19</v>
      </c>
    </row>
    <row r="1072" spans="1:10" x14ac:dyDescent="0.2">
      <c r="A1072" s="205"/>
      <c r="B1072" s="205"/>
      <c r="C1072" s="205"/>
      <c r="D1072" s="205"/>
      <c r="E1072" s="205"/>
      <c r="F1072" s="206"/>
      <c r="G1072" s="205"/>
      <c r="H1072" s="206"/>
      <c r="I1072" s="205"/>
      <c r="J1072" s="206"/>
    </row>
    <row r="1073" spans="1:10" ht="15" thickBot="1" x14ac:dyDescent="0.25">
      <c r="A1073" s="205"/>
      <c r="B1073" s="205"/>
      <c r="C1073" s="205"/>
      <c r="D1073" s="205"/>
      <c r="E1073" s="205" t="s">
        <v>107</v>
      </c>
      <c r="F1073" s="206">
        <v>7.46</v>
      </c>
      <c r="G1073" s="205"/>
      <c r="H1073" s="289" t="s">
        <v>108</v>
      </c>
      <c r="I1073" s="289"/>
      <c r="J1073" s="206">
        <v>38.950000000000003</v>
      </c>
    </row>
    <row r="1074" spans="1:10" ht="0.95" customHeight="1" thickTop="1" x14ac:dyDescent="0.2">
      <c r="A1074" s="190"/>
      <c r="B1074" s="190"/>
      <c r="C1074" s="190"/>
      <c r="D1074" s="190"/>
      <c r="E1074" s="190"/>
      <c r="F1074" s="190"/>
      <c r="G1074" s="190"/>
      <c r="H1074" s="190"/>
      <c r="I1074" s="190"/>
      <c r="J1074" s="190"/>
    </row>
    <row r="1075" spans="1:10" ht="18" customHeight="1" x14ac:dyDescent="0.2">
      <c r="A1075" s="182"/>
      <c r="B1075" s="184" t="s">
        <v>5</v>
      </c>
      <c r="C1075" s="182" t="s">
        <v>6</v>
      </c>
      <c r="D1075" s="182" t="s">
        <v>7</v>
      </c>
      <c r="E1075" s="285" t="s">
        <v>98</v>
      </c>
      <c r="F1075" s="285"/>
      <c r="G1075" s="183" t="s">
        <v>8</v>
      </c>
      <c r="H1075" s="184" t="s">
        <v>9</v>
      </c>
      <c r="I1075" s="184" t="s">
        <v>99</v>
      </c>
      <c r="J1075" s="184" t="s">
        <v>100</v>
      </c>
    </row>
    <row r="1076" spans="1:10" ht="24" customHeight="1" x14ac:dyDescent="0.2">
      <c r="A1076" s="185" t="s">
        <v>101</v>
      </c>
      <c r="B1076" s="187" t="s">
        <v>159</v>
      </c>
      <c r="C1076" s="185" t="s">
        <v>41</v>
      </c>
      <c r="D1076" s="185" t="s">
        <v>160</v>
      </c>
      <c r="E1076" s="286" t="s">
        <v>102</v>
      </c>
      <c r="F1076" s="286"/>
      <c r="G1076" s="186" t="s">
        <v>111</v>
      </c>
      <c r="H1076" s="189">
        <v>1</v>
      </c>
      <c r="I1076" s="188">
        <v>21.06</v>
      </c>
      <c r="J1076" s="188">
        <v>21.06</v>
      </c>
    </row>
    <row r="1077" spans="1:10" ht="24" customHeight="1" x14ac:dyDescent="0.2">
      <c r="A1077" s="191" t="s">
        <v>103</v>
      </c>
      <c r="B1077" s="193" t="s">
        <v>391</v>
      </c>
      <c r="C1077" s="191" t="s">
        <v>41</v>
      </c>
      <c r="D1077" s="191" t="s">
        <v>392</v>
      </c>
      <c r="E1077" s="296" t="s">
        <v>102</v>
      </c>
      <c r="F1077" s="296"/>
      <c r="G1077" s="192" t="s">
        <v>111</v>
      </c>
      <c r="H1077" s="196">
        <v>1</v>
      </c>
      <c r="I1077" s="194">
        <v>0.12</v>
      </c>
      <c r="J1077" s="194">
        <v>0.12</v>
      </c>
    </row>
    <row r="1078" spans="1:10" ht="24" customHeight="1" x14ac:dyDescent="0.2">
      <c r="A1078" s="197" t="s">
        <v>114</v>
      </c>
      <c r="B1078" s="199" t="s">
        <v>292</v>
      </c>
      <c r="C1078" s="197" t="s">
        <v>41</v>
      </c>
      <c r="D1078" s="197" t="s">
        <v>293</v>
      </c>
      <c r="E1078" s="287" t="s">
        <v>135</v>
      </c>
      <c r="F1078" s="287"/>
      <c r="G1078" s="198" t="s">
        <v>111</v>
      </c>
      <c r="H1078" s="202">
        <v>1</v>
      </c>
      <c r="I1078" s="200">
        <v>0.62</v>
      </c>
      <c r="J1078" s="200">
        <v>0.62</v>
      </c>
    </row>
    <row r="1079" spans="1:10" ht="24" customHeight="1" x14ac:dyDescent="0.2">
      <c r="A1079" s="197" t="s">
        <v>114</v>
      </c>
      <c r="B1079" s="199" t="s">
        <v>276</v>
      </c>
      <c r="C1079" s="197" t="s">
        <v>41</v>
      </c>
      <c r="D1079" s="197" t="s">
        <v>277</v>
      </c>
      <c r="E1079" s="287" t="s">
        <v>278</v>
      </c>
      <c r="F1079" s="287"/>
      <c r="G1079" s="198" t="s">
        <v>111</v>
      </c>
      <c r="H1079" s="202">
        <v>1</v>
      </c>
      <c r="I1079" s="200">
        <v>0.81</v>
      </c>
      <c r="J1079" s="200">
        <v>0.81</v>
      </c>
    </row>
    <row r="1080" spans="1:10" ht="24" customHeight="1" x14ac:dyDescent="0.2">
      <c r="A1080" s="197" t="s">
        <v>114</v>
      </c>
      <c r="B1080" s="199" t="s">
        <v>294</v>
      </c>
      <c r="C1080" s="197" t="s">
        <v>41</v>
      </c>
      <c r="D1080" s="197" t="s">
        <v>295</v>
      </c>
      <c r="E1080" s="287" t="s">
        <v>135</v>
      </c>
      <c r="F1080" s="287"/>
      <c r="G1080" s="198" t="s">
        <v>111</v>
      </c>
      <c r="H1080" s="202">
        <v>1</v>
      </c>
      <c r="I1080" s="200">
        <v>7.0000000000000007E-2</v>
      </c>
      <c r="J1080" s="200">
        <v>7.0000000000000007E-2</v>
      </c>
    </row>
    <row r="1081" spans="1:10" ht="24" customHeight="1" x14ac:dyDescent="0.2">
      <c r="A1081" s="197" t="s">
        <v>114</v>
      </c>
      <c r="B1081" s="199" t="s">
        <v>393</v>
      </c>
      <c r="C1081" s="197" t="s">
        <v>41</v>
      </c>
      <c r="D1081" s="197" t="s">
        <v>394</v>
      </c>
      <c r="E1081" s="287" t="s">
        <v>163</v>
      </c>
      <c r="F1081" s="287"/>
      <c r="G1081" s="198" t="s">
        <v>111</v>
      </c>
      <c r="H1081" s="202">
        <v>1</v>
      </c>
      <c r="I1081" s="200">
        <v>19.38</v>
      </c>
      <c r="J1081" s="200">
        <v>19.38</v>
      </c>
    </row>
    <row r="1082" spans="1:10" ht="24" customHeight="1" x14ac:dyDescent="0.2">
      <c r="A1082" s="197" t="s">
        <v>114</v>
      </c>
      <c r="B1082" s="199" t="s">
        <v>281</v>
      </c>
      <c r="C1082" s="197" t="s">
        <v>41</v>
      </c>
      <c r="D1082" s="197" t="s">
        <v>282</v>
      </c>
      <c r="E1082" s="287" t="s">
        <v>283</v>
      </c>
      <c r="F1082" s="287"/>
      <c r="G1082" s="198" t="s">
        <v>111</v>
      </c>
      <c r="H1082" s="202">
        <v>1</v>
      </c>
      <c r="I1082" s="200">
        <v>0.06</v>
      </c>
      <c r="J1082" s="200">
        <v>0.06</v>
      </c>
    </row>
    <row r="1083" spans="1:10" x14ac:dyDescent="0.2">
      <c r="A1083" s="205"/>
      <c r="B1083" s="205"/>
      <c r="C1083" s="205"/>
      <c r="D1083" s="205"/>
      <c r="E1083" s="205"/>
      <c r="F1083" s="206"/>
      <c r="G1083" s="205"/>
      <c r="H1083" s="206"/>
      <c r="I1083" s="205"/>
      <c r="J1083" s="206"/>
    </row>
    <row r="1084" spans="1:10" ht="15" thickBot="1" x14ac:dyDescent="0.25">
      <c r="A1084" s="205"/>
      <c r="B1084" s="205"/>
      <c r="C1084" s="205"/>
      <c r="D1084" s="205"/>
      <c r="E1084" s="205" t="s">
        <v>107</v>
      </c>
      <c r="F1084" s="206">
        <v>4.99</v>
      </c>
      <c r="G1084" s="205"/>
      <c r="H1084" s="289" t="s">
        <v>108</v>
      </c>
      <c r="I1084" s="289"/>
      <c r="J1084" s="206">
        <v>26.05</v>
      </c>
    </row>
    <row r="1085" spans="1:10" ht="0.95" customHeight="1" thickTop="1" x14ac:dyDescent="0.2">
      <c r="A1085" s="190"/>
      <c r="B1085" s="190"/>
      <c r="C1085" s="190"/>
      <c r="D1085" s="190"/>
      <c r="E1085" s="190"/>
      <c r="F1085" s="190"/>
      <c r="G1085" s="190"/>
      <c r="H1085" s="190"/>
      <c r="I1085" s="190"/>
      <c r="J1085" s="190"/>
    </row>
    <row r="1086" spans="1:10" ht="18" customHeight="1" x14ac:dyDescent="0.2">
      <c r="A1086" s="182"/>
      <c r="B1086" s="184" t="s">
        <v>5</v>
      </c>
      <c r="C1086" s="182" t="s">
        <v>6</v>
      </c>
      <c r="D1086" s="182" t="s">
        <v>7</v>
      </c>
      <c r="E1086" s="285" t="s">
        <v>98</v>
      </c>
      <c r="F1086" s="285"/>
      <c r="G1086" s="183" t="s">
        <v>8</v>
      </c>
      <c r="H1086" s="184" t="s">
        <v>9</v>
      </c>
      <c r="I1086" s="184" t="s">
        <v>99</v>
      </c>
      <c r="J1086" s="184" t="s">
        <v>100</v>
      </c>
    </row>
    <row r="1087" spans="1:10" ht="24" customHeight="1" x14ac:dyDescent="0.2">
      <c r="A1087" s="185" t="s">
        <v>101</v>
      </c>
      <c r="B1087" s="187" t="s">
        <v>264</v>
      </c>
      <c r="C1087" s="185" t="s">
        <v>41</v>
      </c>
      <c r="D1087" s="185" t="s">
        <v>265</v>
      </c>
      <c r="E1087" s="286" t="s">
        <v>102</v>
      </c>
      <c r="F1087" s="286"/>
      <c r="G1087" s="186" t="s">
        <v>111</v>
      </c>
      <c r="H1087" s="189">
        <v>1</v>
      </c>
      <c r="I1087" s="188">
        <v>28.38</v>
      </c>
      <c r="J1087" s="188">
        <v>28.38</v>
      </c>
    </row>
    <row r="1088" spans="1:10" ht="36" customHeight="1" x14ac:dyDescent="0.2">
      <c r="A1088" s="191" t="s">
        <v>103</v>
      </c>
      <c r="B1088" s="193" t="s">
        <v>395</v>
      </c>
      <c r="C1088" s="191" t="s">
        <v>41</v>
      </c>
      <c r="D1088" s="191" t="s">
        <v>396</v>
      </c>
      <c r="E1088" s="296" t="s">
        <v>102</v>
      </c>
      <c r="F1088" s="296"/>
      <c r="G1088" s="192" t="s">
        <v>111</v>
      </c>
      <c r="H1088" s="196">
        <v>1</v>
      </c>
      <c r="I1088" s="194">
        <v>0.14000000000000001</v>
      </c>
      <c r="J1088" s="194">
        <v>0.14000000000000001</v>
      </c>
    </row>
    <row r="1089" spans="1:10" ht="24" customHeight="1" x14ac:dyDescent="0.2">
      <c r="A1089" s="197" t="s">
        <v>114</v>
      </c>
      <c r="B1089" s="199" t="s">
        <v>315</v>
      </c>
      <c r="C1089" s="197" t="s">
        <v>41</v>
      </c>
      <c r="D1089" s="197" t="s">
        <v>316</v>
      </c>
      <c r="E1089" s="287" t="s">
        <v>278</v>
      </c>
      <c r="F1089" s="287"/>
      <c r="G1089" s="198" t="s">
        <v>111</v>
      </c>
      <c r="H1089" s="202">
        <v>1</v>
      </c>
      <c r="I1089" s="200">
        <v>3.84</v>
      </c>
      <c r="J1089" s="200">
        <v>3.84</v>
      </c>
    </row>
    <row r="1090" spans="1:10" ht="24" customHeight="1" x14ac:dyDescent="0.2">
      <c r="A1090" s="197" t="s">
        <v>114</v>
      </c>
      <c r="B1090" s="199" t="s">
        <v>276</v>
      </c>
      <c r="C1090" s="197" t="s">
        <v>41</v>
      </c>
      <c r="D1090" s="197" t="s">
        <v>277</v>
      </c>
      <c r="E1090" s="287" t="s">
        <v>278</v>
      </c>
      <c r="F1090" s="287"/>
      <c r="G1090" s="198" t="s">
        <v>111</v>
      </c>
      <c r="H1090" s="202">
        <v>1</v>
      </c>
      <c r="I1090" s="200">
        <v>0.81</v>
      </c>
      <c r="J1090" s="200">
        <v>0.81</v>
      </c>
    </row>
    <row r="1091" spans="1:10" ht="24" customHeight="1" x14ac:dyDescent="0.2">
      <c r="A1091" s="197" t="s">
        <v>114</v>
      </c>
      <c r="B1091" s="199" t="s">
        <v>424</v>
      </c>
      <c r="C1091" s="197" t="s">
        <v>41</v>
      </c>
      <c r="D1091" s="197" t="s">
        <v>425</v>
      </c>
      <c r="E1091" s="287" t="s">
        <v>135</v>
      </c>
      <c r="F1091" s="287"/>
      <c r="G1091" s="198" t="s">
        <v>111</v>
      </c>
      <c r="H1091" s="202">
        <v>1</v>
      </c>
      <c r="I1091" s="200">
        <v>0.76</v>
      </c>
      <c r="J1091" s="200">
        <v>0.76</v>
      </c>
    </row>
    <row r="1092" spans="1:10" ht="24" customHeight="1" x14ac:dyDescent="0.2">
      <c r="A1092" s="197" t="s">
        <v>114</v>
      </c>
      <c r="B1092" s="199" t="s">
        <v>426</v>
      </c>
      <c r="C1092" s="197" t="s">
        <v>41</v>
      </c>
      <c r="D1092" s="197" t="s">
        <v>427</v>
      </c>
      <c r="E1092" s="287" t="s">
        <v>135</v>
      </c>
      <c r="F1092" s="287"/>
      <c r="G1092" s="198" t="s">
        <v>111</v>
      </c>
      <c r="H1092" s="202">
        <v>1</v>
      </c>
      <c r="I1092" s="200">
        <v>0.01</v>
      </c>
      <c r="J1092" s="200">
        <v>0.01</v>
      </c>
    </row>
    <row r="1093" spans="1:10" ht="24" customHeight="1" x14ac:dyDescent="0.2">
      <c r="A1093" s="197" t="s">
        <v>114</v>
      </c>
      <c r="B1093" s="199" t="s">
        <v>397</v>
      </c>
      <c r="C1093" s="197" t="s">
        <v>41</v>
      </c>
      <c r="D1093" s="197" t="s">
        <v>398</v>
      </c>
      <c r="E1093" s="287" t="s">
        <v>163</v>
      </c>
      <c r="F1093" s="287"/>
      <c r="G1093" s="198" t="s">
        <v>111</v>
      </c>
      <c r="H1093" s="202">
        <v>1</v>
      </c>
      <c r="I1093" s="200">
        <v>21.57</v>
      </c>
      <c r="J1093" s="200">
        <v>21.57</v>
      </c>
    </row>
    <row r="1094" spans="1:10" ht="24" customHeight="1" x14ac:dyDescent="0.2">
      <c r="A1094" s="197" t="s">
        <v>114</v>
      </c>
      <c r="B1094" s="199" t="s">
        <v>281</v>
      </c>
      <c r="C1094" s="197" t="s">
        <v>41</v>
      </c>
      <c r="D1094" s="197" t="s">
        <v>282</v>
      </c>
      <c r="E1094" s="287" t="s">
        <v>283</v>
      </c>
      <c r="F1094" s="287"/>
      <c r="G1094" s="198" t="s">
        <v>111</v>
      </c>
      <c r="H1094" s="202">
        <v>1</v>
      </c>
      <c r="I1094" s="200">
        <v>0.06</v>
      </c>
      <c r="J1094" s="200">
        <v>0.06</v>
      </c>
    </row>
    <row r="1095" spans="1:10" ht="24" customHeight="1" x14ac:dyDescent="0.2">
      <c r="A1095" s="197" t="s">
        <v>114</v>
      </c>
      <c r="B1095" s="199" t="s">
        <v>323</v>
      </c>
      <c r="C1095" s="197" t="s">
        <v>41</v>
      </c>
      <c r="D1095" s="197" t="s">
        <v>324</v>
      </c>
      <c r="E1095" s="287" t="s">
        <v>325</v>
      </c>
      <c r="F1095" s="287"/>
      <c r="G1095" s="198" t="s">
        <v>111</v>
      </c>
      <c r="H1095" s="202">
        <v>1</v>
      </c>
      <c r="I1095" s="200">
        <v>1.19</v>
      </c>
      <c r="J1095" s="200">
        <v>1.19</v>
      </c>
    </row>
    <row r="1096" spans="1:10" x14ac:dyDescent="0.2">
      <c r="A1096" s="205"/>
      <c r="B1096" s="205"/>
      <c r="C1096" s="205"/>
      <c r="D1096" s="205"/>
      <c r="E1096" s="205"/>
      <c r="F1096" s="206"/>
      <c r="G1096" s="205"/>
      <c r="H1096" s="206"/>
      <c r="I1096" s="205"/>
      <c r="J1096" s="206"/>
    </row>
    <row r="1097" spans="1:10" ht="15" thickBot="1" x14ac:dyDescent="0.25">
      <c r="A1097" s="205"/>
      <c r="B1097" s="205"/>
      <c r="C1097" s="205"/>
      <c r="D1097" s="205"/>
      <c r="E1097" s="205" t="s">
        <v>107</v>
      </c>
      <c r="F1097" s="206">
        <v>6.72</v>
      </c>
      <c r="G1097" s="205"/>
      <c r="H1097" s="289" t="s">
        <v>108</v>
      </c>
      <c r="I1097" s="289"/>
      <c r="J1097" s="206">
        <v>35.1</v>
      </c>
    </row>
    <row r="1098" spans="1:10" ht="0.95" customHeight="1" thickTop="1" x14ac:dyDescent="0.2">
      <c r="A1098" s="190"/>
      <c r="B1098" s="190"/>
      <c r="C1098" s="190"/>
      <c r="D1098" s="190"/>
      <c r="E1098" s="190"/>
      <c r="F1098" s="190"/>
      <c r="G1098" s="190"/>
      <c r="H1098" s="190"/>
      <c r="I1098" s="190"/>
      <c r="J1098" s="190"/>
    </row>
    <row r="1099" spans="1:10" ht="18" customHeight="1" x14ac:dyDescent="0.2">
      <c r="A1099" s="182"/>
      <c r="B1099" s="184" t="s">
        <v>5</v>
      </c>
      <c r="C1099" s="182" t="s">
        <v>6</v>
      </c>
      <c r="D1099" s="182" t="s">
        <v>7</v>
      </c>
      <c r="E1099" s="285" t="s">
        <v>98</v>
      </c>
      <c r="F1099" s="285"/>
      <c r="G1099" s="183" t="s">
        <v>8</v>
      </c>
      <c r="H1099" s="184" t="s">
        <v>9</v>
      </c>
      <c r="I1099" s="184" t="s">
        <v>99</v>
      </c>
      <c r="J1099" s="184" t="s">
        <v>100</v>
      </c>
    </row>
    <row r="1100" spans="1:10" ht="36" customHeight="1" x14ac:dyDescent="0.2">
      <c r="A1100" s="185" t="s">
        <v>101</v>
      </c>
      <c r="B1100" s="187" t="s">
        <v>217</v>
      </c>
      <c r="C1100" s="185" t="s">
        <v>41</v>
      </c>
      <c r="D1100" s="185" t="s">
        <v>218</v>
      </c>
      <c r="E1100" s="286" t="s">
        <v>157</v>
      </c>
      <c r="F1100" s="286"/>
      <c r="G1100" s="186" t="s">
        <v>219</v>
      </c>
      <c r="H1100" s="189">
        <v>1</v>
      </c>
      <c r="I1100" s="188">
        <v>0.6</v>
      </c>
      <c r="J1100" s="188">
        <v>0.6</v>
      </c>
    </row>
    <row r="1101" spans="1:10" ht="36" customHeight="1" x14ac:dyDescent="0.2">
      <c r="A1101" s="191" t="s">
        <v>103</v>
      </c>
      <c r="B1101" s="193" t="s">
        <v>428</v>
      </c>
      <c r="C1101" s="191" t="s">
        <v>41</v>
      </c>
      <c r="D1101" s="191" t="s">
        <v>429</v>
      </c>
      <c r="E1101" s="296" t="s">
        <v>157</v>
      </c>
      <c r="F1101" s="296"/>
      <c r="G1101" s="192" t="s">
        <v>111</v>
      </c>
      <c r="H1101" s="196">
        <v>1</v>
      </c>
      <c r="I1101" s="194">
        <v>7.0000000000000007E-2</v>
      </c>
      <c r="J1101" s="194">
        <v>7.0000000000000007E-2</v>
      </c>
    </row>
    <row r="1102" spans="1:10" ht="36" customHeight="1" x14ac:dyDescent="0.2">
      <c r="A1102" s="191" t="s">
        <v>103</v>
      </c>
      <c r="B1102" s="193" t="s">
        <v>430</v>
      </c>
      <c r="C1102" s="191" t="s">
        <v>41</v>
      </c>
      <c r="D1102" s="191" t="s">
        <v>431</v>
      </c>
      <c r="E1102" s="296" t="s">
        <v>157</v>
      </c>
      <c r="F1102" s="296"/>
      <c r="G1102" s="192" t="s">
        <v>111</v>
      </c>
      <c r="H1102" s="196">
        <v>1</v>
      </c>
      <c r="I1102" s="194">
        <v>0.53</v>
      </c>
      <c r="J1102" s="194">
        <v>0.53</v>
      </c>
    </row>
    <row r="1103" spans="1:10" x14ac:dyDescent="0.2">
      <c r="A1103" s="205"/>
      <c r="B1103" s="205"/>
      <c r="C1103" s="205"/>
      <c r="D1103" s="205"/>
      <c r="E1103" s="205"/>
      <c r="F1103" s="206"/>
      <c r="G1103" s="205"/>
      <c r="H1103" s="206"/>
      <c r="I1103" s="205"/>
      <c r="J1103" s="206"/>
    </row>
    <row r="1104" spans="1:10" ht="15" thickBot="1" x14ac:dyDescent="0.25">
      <c r="A1104" s="205"/>
      <c r="B1104" s="205"/>
      <c r="C1104" s="205"/>
      <c r="D1104" s="205"/>
      <c r="E1104" s="205" t="s">
        <v>107</v>
      </c>
      <c r="F1104" s="206">
        <v>0.14000000000000001</v>
      </c>
      <c r="G1104" s="205"/>
      <c r="H1104" s="289" t="s">
        <v>108</v>
      </c>
      <c r="I1104" s="289"/>
      <c r="J1104" s="206">
        <v>0.74</v>
      </c>
    </row>
    <row r="1105" spans="1:10" ht="0.95" customHeight="1" thickTop="1" x14ac:dyDescent="0.2">
      <c r="A1105" s="190"/>
      <c r="B1105" s="190"/>
      <c r="C1105" s="190"/>
      <c r="D1105" s="190"/>
      <c r="E1105" s="190"/>
      <c r="F1105" s="190"/>
      <c r="G1105" s="190"/>
      <c r="H1105" s="190"/>
      <c r="I1105" s="190"/>
      <c r="J1105" s="190"/>
    </row>
    <row r="1106" spans="1:10" ht="18" customHeight="1" x14ac:dyDescent="0.2">
      <c r="A1106" s="182"/>
      <c r="B1106" s="184" t="s">
        <v>5</v>
      </c>
      <c r="C1106" s="182" t="s">
        <v>6</v>
      </c>
      <c r="D1106" s="182" t="s">
        <v>7</v>
      </c>
      <c r="E1106" s="285" t="s">
        <v>98</v>
      </c>
      <c r="F1106" s="285"/>
      <c r="G1106" s="183" t="s">
        <v>8</v>
      </c>
      <c r="H1106" s="184" t="s">
        <v>9</v>
      </c>
      <c r="I1106" s="184" t="s">
        <v>99</v>
      </c>
      <c r="J1106" s="184" t="s">
        <v>100</v>
      </c>
    </row>
    <row r="1107" spans="1:10" ht="36" customHeight="1" x14ac:dyDescent="0.2">
      <c r="A1107" s="185" t="s">
        <v>101</v>
      </c>
      <c r="B1107" s="187" t="s">
        <v>215</v>
      </c>
      <c r="C1107" s="185" t="s">
        <v>41</v>
      </c>
      <c r="D1107" s="185" t="s">
        <v>216</v>
      </c>
      <c r="E1107" s="286" t="s">
        <v>157</v>
      </c>
      <c r="F1107" s="286"/>
      <c r="G1107" s="186" t="s">
        <v>158</v>
      </c>
      <c r="H1107" s="189">
        <v>1</v>
      </c>
      <c r="I1107" s="188">
        <v>9.36</v>
      </c>
      <c r="J1107" s="188">
        <v>9.36</v>
      </c>
    </row>
    <row r="1108" spans="1:10" ht="36" customHeight="1" x14ac:dyDescent="0.2">
      <c r="A1108" s="191" t="s">
        <v>103</v>
      </c>
      <c r="B1108" s="193" t="s">
        <v>430</v>
      </c>
      <c r="C1108" s="191" t="s">
        <v>41</v>
      </c>
      <c r="D1108" s="191" t="s">
        <v>431</v>
      </c>
      <c r="E1108" s="296" t="s">
        <v>157</v>
      </c>
      <c r="F1108" s="296"/>
      <c r="G1108" s="192" t="s">
        <v>111</v>
      </c>
      <c r="H1108" s="196">
        <v>1</v>
      </c>
      <c r="I1108" s="194">
        <v>0.53</v>
      </c>
      <c r="J1108" s="194">
        <v>0.53</v>
      </c>
    </row>
    <row r="1109" spans="1:10" ht="36" customHeight="1" x14ac:dyDescent="0.2">
      <c r="A1109" s="191" t="s">
        <v>103</v>
      </c>
      <c r="B1109" s="193" t="s">
        <v>428</v>
      </c>
      <c r="C1109" s="191" t="s">
        <v>41</v>
      </c>
      <c r="D1109" s="191" t="s">
        <v>429</v>
      </c>
      <c r="E1109" s="296" t="s">
        <v>157</v>
      </c>
      <c r="F1109" s="296"/>
      <c r="G1109" s="192" t="s">
        <v>111</v>
      </c>
      <c r="H1109" s="196">
        <v>1</v>
      </c>
      <c r="I1109" s="194">
        <v>7.0000000000000007E-2</v>
      </c>
      <c r="J1109" s="194">
        <v>7.0000000000000007E-2</v>
      </c>
    </row>
    <row r="1110" spans="1:10" ht="36" customHeight="1" x14ac:dyDescent="0.2">
      <c r="A1110" s="191" t="s">
        <v>103</v>
      </c>
      <c r="B1110" s="193" t="s">
        <v>434</v>
      </c>
      <c r="C1110" s="191" t="s">
        <v>41</v>
      </c>
      <c r="D1110" s="191" t="s">
        <v>435</v>
      </c>
      <c r="E1110" s="296" t="s">
        <v>157</v>
      </c>
      <c r="F1110" s="296"/>
      <c r="G1110" s="192" t="s">
        <v>111</v>
      </c>
      <c r="H1110" s="196">
        <v>1</v>
      </c>
      <c r="I1110" s="194">
        <v>0.67</v>
      </c>
      <c r="J1110" s="194">
        <v>0.67</v>
      </c>
    </row>
    <row r="1111" spans="1:10" ht="36" customHeight="1" x14ac:dyDescent="0.2">
      <c r="A1111" s="191" t="s">
        <v>103</v>
      </c>
      <c r="B1111" s="193" t="s">
        <v>432</v>
      </c>
      <c r="C1111" s="191" t="s">
        <v>41</v>
      </c>
      <c r="D1111" s="191" t="s">
        <v>433</v>
      </c>
      <c r="E1111" s="296" t="s">
        <v>157</v>
      </c>
      <c r="F1111" s="296"/>
      <c r="G1111" s="192" t="s">
        <v>111</v>
      </c>
      <c r="H1111" s="196">
        <v>1</v>
      </c>
      <c r="I1111" s="194">
        <v>8.09</v>
      </c>
      <c r="J1111" s="194">
        <v>8.09</v>
      </c>
    </row>
    <row r="1112" spans="1:10" x14ac:dyDescent="0.2">
      <c r="A1112" s="205"/>
      <c r="B1112" s="205"/>
      <c r="C1112" s="205"/>
      <c r="D1112" s="205"/>
      <c r="E1112" s="205"/>
      <c r="F1112" s="206"/>
      <c r="G1112" s="205"/>
      <c r="H1112" s="206"/>
      <c r="I1112" s="205"/>
      <c r="J1112" s="206"/>
    </row>
    <row r="1113" spans="1:10" ht="15" thickBot="1" x14ac:dyDescent="0.25">
      <c r="A1113" s="205"/>
      <c r="B1113" s="205"/>
      <c r="C1113" s="205"/>
      <c r="D1113" s="205"/>
      <c r="E1113" s="205" t="s">
        <v>107</v>
      </c>
      <c r="F1113" s="206">
        <v>2.21</v>
      </c>
      <c r="G1113" s="205"/>
      <c r="H1113" s="289" t="s">
        <v>108</v>
      </c>
      <c r="I1113" s="289"/>
      <c r="J1113" s="206">
        <v>11.57</v>
      </c>
    </row>
    <row r="1114" spans="1:10" ht="0.95" customHeight="1" thickTop="1" x14ac:dyDescent="0.2">
      <c r="A1114" s="190"/>
      <c r="B1114" s="190"/>
      <c r="C1114" s="190"/>
      <c r="D1114" s="190"/>
      <c r="E1114" s="190"/>
      <c r="F1114" s="190"/>
      <c r="G1114" s="190"/>
      <c r="H1114" s="190"/>
      <c r="I1114" s="190"/>
      <c r="J1114" s="190"/>
    </row>
    <row r="1115" spans="1:10" ht="18" customHeight="1" x14ac:dyDescent="0.2">
      <c r="A1115" s="182"/>
      <c r="B1115" s="184" t="s">
        <v>5</v>
      </c>
      <c r="C1115" s="182" t="s">
        <v>6</v>
      </c>
      <c r="D1115" s="182" t="s">
        <v>7</v>
      </c>
      <c r="E1115" s="285" t="s">
        <v>98</v>
      </c>
      <c r="F1115" s="285"/>
      <c r="G1115" s="183" t="s">
        <v>8</v>
      </c>
      <c r="H1115" s="184" t="s">
        <v>9</v>
      </c>
      <c r="I1115" s="184" t="s">
        <v>99</v>
      </c>
      <c r="J1115" s="184" t="s">
        <v>100</v>
      </c>
    </row>
    <row r="1116" spans="1:10" ht="36" customHeight="1" x14ac:dyDescent="0.2">
      <c r="A1116" s="185" t="s">
        <v>101</v>
      </c>
      <c r="B1116" s="187" t="s">
        <v>430</v>
      </c>
      <c r="C1116" s="185" t="s">
        <v>41</v>
      </c>
      <c r="D1116" s="185" t="s">
        <v>431</v>
      </c>
      <c r="E1116" s="286" t="s">
        <v>157</v>
      </c>
      <c r="F1116" s="286"/>
      <c r="G1116" s="186" t="s">
        <v>111</v>
      </c>
      <c r="H1116" s="189">
        <v>1</v>
      </c>
      <c r="I1116" s="188">
        <v>0.53</v>
      </c>
      <c r="J1116" s="188">
        <v>0.53</v>
      </c>
    </row>
    <row r="1117" spans="1:10" ht="72" customHeight="1" x14ac:dyDescent="0.2">
      <c r="A1117" s="197" t="s">
        <v>114</v>
      </c>
      <c r="B1117" s="199" t="s">
        <v>436</v>
      </c>
      <c r="C1117" s="197" t="s">
        <v>41</v>
      </c>
      <c r="D1117" s="197" t="s">
        <v>437</v>
      </c>
      <c r="E1117" s="287" t="s">
        <v>135</v>
      </c>
      <c r="F1117" s="287"/>
      <c r="G1117" s="198" t="s">
        <v>75</v>
      </c>
      <c r="H1117" s="202">
        <v>5.3300000000000001E-5</v>
      </c>
      <c r="I1117" s="200">
        <v>10073.82</v>
      </c>
      <c r="J1117" s="200">
        <v>0.53</v>
      </c>
    </row>
    <row r="1118" spans="1:10" x14ac:dyDescent="0.2">
      <c r="A1118" s="205"/>
      <c r="B1118" s="205"/>
      <c r="C1118" s="205"/>
      <c r="D1118" s="205"/>
      <c r="E1118" s="205"/>
      <c r="F1118" s="206"/>
      <c r="G1118" s="205"/>
      <c r="H1118" s="206"/>
      <c r="I1118" s="205"/>
      <c r="J1118" s="206"/>
    </row>
    <row r="1119" spans="1:10" ht="15" thickBot="1" x14ac:dyDescent="0.25">
      <c r="A1119" s="205"/>
      <c r="B1119" s="205"/>
      <c r="C1119" s="205"/>
      <c r="D1119" s="205"/>
      <c r="E1119" s="205" t="s">
        <v>107</v>
      </c>
      <c r="F1119" s="206">
        <v>0.12</v>
      </c>
      <c r="G1119" s="205"/>
      <c r="H1119" s="289" t="s">
        <v>108</v>
      </c>
      <c r="I1119" s="289"/>
      <c r="J1119" s="206">
        <v>0.65</v>
      </c>
    </row>
    <row r="1120" spans="1:10" ht="0.95" customHeight="1" thickTop="1" x14ac:dyDescent="0.2">
      <c r="A1120" s="190"/>
      <c r="B1120" s="190"/>
      <c r="C1120" s="190"/>
      <c r="D1120" s="190"/>
      <c r="E1120" s="190"/>
      <c r="F1120" s="190"/>
      <c r="G1120" s="190"/>
      <c r="H1120" s="190"/>
      <c r="I1120" s="190"/>
      <c r="J1120" s="190"/>
    </row>
    <row r="1121" spans="1:10" ht="18" customHeight="1" x14ac:dyDescent="0.2">
      <c r="A1121" s="182"/>
      <c r="B1121" s="184" t="s">
        <v>5</v>
      </c>
      <c r="C1121" s="182" t="s">
        <v>6</v>
      </c>
      <c r="D1121" s="182" t="s">
        <v>7</v>
      </c>
      <c r="E1121" s="285" t="s">
        <v>98</v>
      </c>
      <c r="F1121" s="285"/>
      <c r="G1121" s="183" t="s">
        <v>8</v>
      </c>
      <c r="H1121" s="184" t="s">
        <v>9</v>
      </c>
      <c r="I1121" s="184" t="s">
        <v>99</v>
      </c>
      <c r="J1121" s="184" t="s">
        <v>100</v>
      </c>
    </row>
    <row r="1122" spans="1:10" ht="36" customHeight="1" x14ac:dyDescent="0.2">
      <c r="A1122" s="185" t="s">
        <v>101</v>
      </c>
      <c r="B1122" s="187" t="s">
        <v>428</v>
      </c>
      <c r="C1122" s="185" t="s">
        <v>41</v>
      </c>
      <c r="D1122" s="185" t="s">
        <v>429</v>
      </c>
      <c r="E1122" s="286" t="s">
        <v>157</v>
      </c>
      <c r="F1122" s="286"/>
      <c r="G1122" s="186" t="s">
        <v>111</v>
      </c>
      <c r="H1122" s="189">
        <v>1</v>
      </c>
      <c r="I1122" s="188">
        <v>7.0000000000000007E-2</v>
      </c>
      <c r="J1122" s="188">
        <v>7.0000000000000007E-2</v>
      </c>
    </row>
    <row r="1123" spans="1:10" ht="72" customHeight="1" x14ac:dyDescent="0.2">
      <c r="A1123" s="197" t="s">
        <v>114</v>
      </c>
      <c r="B1123" s="199" t="s">
        <v>436</v>
      </c>
      <c r="C1123" s="197" t="s">
        <v>41</v>
      </c>
      <c r="D1123" s="197" t="s">
        <v>437</v>
      </c>
      <c r="E1123" s="287" t="s">
        <v>135</v>
      </c>
      <c r="F1123" s="287"/>
      <c r="G1123" s="198" t="s">
        <v>75</v>
      </c>
      <c r="H1123" s="202">
        <v>7.4000000000000003E-6</v>
      </c>
      <c r="I1123" s="200">
        <v>10073.82</v>
      </c>
      <c r="J1123" s="200">
        <v>7.0000000000000007E-2</v>
      </c>
    </row>
    <row r="1124" spans="1:10" x14ac:dyDescent="0.2">
      <c r="A1124" s="205"/>
      <c r="B1124" s="205"/>
      <c r="C1124" s="205"/>
      <c r="D1124" s="205"/>
      <c r="E1124" s="205"/>
      <c r="F1124" s="206"/>
      <c r="G1124" s="205"/>
      <c r="H1124" s="206"/>
      <c r="I1124" s="205"/>
      <c r="J1124" s="206"/>
    </row>
    <row r="1125" spans="1:10" ht="15" thickBot="1" x14ac:dyDescent="0.25">
      <c r="A1125" s="205"/>
      <c r="B1125" s="205"/>
      <c r="C1125" s="205"/>
      <c r="D1125" s="205"/>
      <c r="E1125" s="205" t="s">
        <v>107</v>
      </c>
      <c r="F1125" s="206">
        <v>0.01</v>
      </c>
      <c r="G1125" s="205"/>
      <c r="H1125" s="289" t="s">
        <v>108</v>
      </c>
      <c r="I1125" s="289"/>
      <c r="J1125" s="206">
        <v>0.08</v>
      </c>
    </row>
    <row r="1126" spans="1:10" ht="0.95" customHeight="1" thickTop="1" x14ac:dyDescent="0.2">
      <c r="A1126" s="190"/>
      <c r="B1126" s="190"/>
      <c r="C1126" s="190"/>
      <c r="D1126" s="190"/>
      <c r="E1126" s="190"/>
      <c r="F1126" s="190"/>
      <c r="G1126" s="190"/>
      <c r="H1126" s="190"/>
      <c r="I1126" s="190"/>
      <c r="J1126" s="190"/>
    </row>
    <row r="1127" spans="1:10" ht="18" customHeight="1" x14ac:dyDescent="0.2">
      <c r="A1127" s="182"/>
      <c r="B1127" s="184" t="s">
        <v>5</v>
      </c>
      <c r="C1127" s="182" t="s">
        <v>6</v>
      </c>
      <c r="D1127" s="182" t="s">
        <v>7</v>
      </c>
      <c r="E1127" s="285" t="s">
        <v>98</v>
      </c>
      <c r="F1127" s="285"/>
      <c r="G1127" s="183" t="s">
        <v>8</v>
      </c>
      <c r="H1127" s="184" t="s">
        <v>9</v>
      </c>
      <c r="I1127" s="184" t="s">
        <v>99</v>
      </c>
      <c r="J1127" s="184" t="s">
        <v>100</v>
      </c>
    </row>
    <row r="1128" spans="1:10" ht="36" customHeight="1" x14ac:dyDescent="0.2">
      <c r="A1128" s="185" t="s">
        <v>101</v>
      </c>
      <c r="B1128" s="187" t="s">
        <v>434</v>
      </c>
      <c r="C1128" s="185" t="s">
        <v>41</v>
      </c>
      <c r="D1128" s="185" t="s">
        <v>435</v>
      </c>
      <c r="E1128" s="286" t="s">
        <v>157</v>
      </c>
      <c r="F1128" s="286"/>
      <c r="G1128" s="186" t="s">
        <v>111</v>
      </c>
      <c r="H1128" s="189">
        <v>1</v>
      </c>
      <c r="I1128" s="188">
        <v>0.67</v>
      </c>
      <c r="J1128" s="188">
        <v>0.67</v>
      </c>
    </row>
    <row r="1129" spans="1:10" ht="72" customHeight="1" x14ac:dyDescent="0.2">
      <c r="A1129" s="197" t="s">
        <v>114</v>
      </c>
      <c r="B1129" s="199" t="s">
        <v>436</v>
      </c>
      <c r="C1129" s="197" t="s">
        <v>41</v>
      </c>
      <c r="D1129" s="197" t="s">
        <v>437</v>
      </c>
      <c r="E1129" s="287" t="s">
        <v>135</v>
      </c>
      <c r="F1129" s="287"/>
      <c r="G1129" s="198" t="s">
        <v>75</v>
      </c>
      <c r="H1129" s="202">
        <v>6.6699999999999995E-5</v>
      </c>
      <c r="I1129" s="200">
        <v>10073.82</v>
      </c>
      <c r="J1129" s="200">
        <v>0.67</v>
      </c>
    </row>
    <row r="1130" spans="1:10" x14ac:dyDescent="0.2">
      <c r="A1130" s="205"/>
      <c r="B1130" s="205"/>
      <c r="C1130" s="205"/>
      <c r="D1130" s="205"/>
      <c r="E1130" s="205"/>
      <c r="F1130" s="206"/>
      <c r="G1130" s="205"/>
      <c r="H1130" s="206"/>
      <c r="I1130" s="205"/>
      <c r="J1130" s="206"/>
    </row>
    <row r="1131" spans="1:10" ht="15" thickBot="1" x14ac:dyDescent="0.25">
      <c r="A1131" s="205"/>
      <c r="B1131" s="205"/>
      <c r="C1131" s="205"/>
      <c r="D1131" s="205"/>
      <c r="E1131" s="205" t="s">
        <v>107</v>
      </c>
      <c r="F1131" s="206">
        <v>0.15</v>
      </c>
      <c r="G1131" s="205"/>
      <c r="H1131" s="289" t="s">
        <v>108</v>
      </c>
      <c r="I1131" s="289"/>
      <c r="J1131" s="206">
        <v>0.82</v>
      </c>
    </row>
    <row r="1132" spans="1:10" ht="0.95" customHeight="1" thickTop="1" x14ac:dyDescent="0.2">
      <c r="A1132" s="190"/>
      <c r="B1132" s="190"/>
      <c r="C1132" s="190"/>
      <c r="D1132" s="190"/>
      <c r="E1132" s="190"/>
      <c r="F1132" s="190"/>
      <c r="G1132" s="190"/>
      <c r="H1132" s="190"/>
      <c r="I1132" s="190"/>
      <c r="J1132" s="190"/>
    </row>
    <row r="1133" spans="1:10" ht="18" customHeight="1" x14ac:dyDescent="0.2">
      <c r="A1133" s="182"/>
      <c r="B1133" s="184" t="s">
        <v>5</v>
      </c>
      <c r="C1133" s="182" t="s">
        <v>6</v>
      </c>
      <c r="D1133" s="182" t="s">
        <v>7</v>
      </c>
      <c r="E1133" s="285" t="s">
        <v>98</v>
      </c>
      <c r="F1133" s="285"/>
      <c r="G1133" s="183" t="s">
        <v>8</v>
      </c>
      <c r="H1133" s="184" t="s">
        <v>9</v>
      </c>
      <c r="I1133" s="184" t="s">
        <v>99</v>
      </c>
      <c r="J1133" s="184" t="s">
        <v>100</v>
      </c>
    </row>
    <row r="1134" spans="1:10" ht="36" customHeight="1" x14ac:dyDescent="0.2">
      <c r="A1134" s="185" t="s">
        <v>101</v>
      </c>
      <c r="B1134" s="187" t="s">
        <v>432</v>
      </c>
      <c r="C1134" s="185" t="s">
        <v>41</v>
      </c>
      <c r="D1134" s="185" t="s">
        <v>433</v>
      </c>
      <c r="E1134" s="286" t="s">
        <v>157</v>
      </c>
      <c r="F1134" s="286"/>
      <c r="G1134" s="186" t="s">
        <v>111</v>
      </c>
      <c r="H1134" s="189">
        <v>1</v>
      </c>
      <c r="I1134" s="188">
        <v>8.09</v>
      </c>
      <c r="J1134" s="188">
        <v>8.09</v>
      </c>
    </row>
    <row r="1135" spans="1:10" ht="24" customHeight="1" x14ac:dyDescent="0.2">
      <c r="A1135" s="197" t="s">
        <v>114</v>
      </c>
      <c r="B1135" s="199" t="s">
        <v>340</v>
      </c>
      <c r="C1135" s="197" t="s">
        <v>41</v>
      </c>
      <c r="D1135" s="197" t="s">
        <v>341</v>
      </c>
      <c r="E1135" s="287" t="s">
        <v>115</v>
      </c>
      <c r="F1135" s="287"/>
      <c r="G1135" s="198" t="s">
        <v>342</v>
      </c>
      <c r="H1135" s="202">
        <v>1.44</v>
      </c>
      <c r="I1135" s="200">
        <v>5.62</v>
      </c>
      <c r="J1135" s="200">
        <v>8.09</v>
      </c>
    </row>
    <row r="1136" spans="1:10" x14ac:dyDescent="0.2">
      <c r="A1136" s="205"/>
      <c r="B1136" s="205"/>
      <c r="C1136" s="205"/>
      <c r="D1136" s="205"/>
      <c r="E1136" s="205"/>
      <c r="F1136" s="206"/>
      <c r="G1136" s="205"/>
      <c r="H1136" s="206"/>
      <c r="I1136" s="205"/>
      <c r="J1136" s="206"/>
    </row>
    <row r="1137" spans="1:10" ht="15" thickBot="1" x14ac:dyDescent="0.25">
      <c r="A1137" s="205"/>
      <c r="B1137" s="205"/>
      <c r="C1137" s="205"/>
      <c r="D1137" s="205"/>
      <c r="E1137" s="205" t="s">
        <v>107</v>
      </c>
      <c r="F1137" s="206">
        <v>1.91</v>
      </c>
      <c r="G1137" s="205"/>
      <c r="H1137" s="289" t="s">
        <v>108</v>
      </c>
      <c r="I1137" s="289"/>
      <c r="J1137" s="206">
        <v>10</v>
      </c>
    </row>
    <row r="1138" spans="1:10" ht="0.95" customHeight="1" thickTop="1" x14ac:dyDescent="0.2">
      <c r="A1138" s="190"/>
      <c r="B1138" s="190"/>
      <c r="C1138" s="190"/>
      <c r="D1138" s="190"/>
      <c r="E1138" s="190"/>
      <c r="F1138" s="190"/>
      <c r="G1138" s="190"/>
      <c r="H1138" s="190"/>
      <c r="I1138" s="190"/>
      <c r="J1138" s="190"/>
    </row>
    <row r="1139" spans="1:10" ht="18" customHeight="1" x14ac:dyDescent="0.2">
      <c r="A1139" s="182"/>
      <c r="B1139" s="184" t="s">
        <v>5</v>
      </c>
      <c r="C1139" s="182" t="s">
        <v>6</v>
      </c>
      <c r="D1139" s="182" t="s">
        <v>7</v>
      </c>
      <c r="E1139" s="285" t="s">
        <v>98</v>
      </c>
      <c r="F1139" s="285"/>
      <c r="G1139" s="183" t="s">
        <v>8</v>
      </c>
      <c r="H1139" s="184" t="s">
        <v>9</v>
      </c>
      <c r="I1139" s="184" t="s">
        <v>99</v>
      </c>
      <c r="J1139" s="184" t="s">
        <v>100</v>
      </c>
    </row>
    <row r="1140" spans="1:10" ht="24" customHeight="1" x14ac:dyDescent="0.2">
      <c r="A1140" s="185" t="s">
        <v>101</v>
      </c>
      <c r="B1140" s="187" t="s">
        <v>816</v>
      </c>
      <c r="C1140" s="185" t="s">
        <v>45</v>
      </c>
      <c r="D1140" s="185" t="s">
        <v>817</v>
      </c>
      <c r="E1140" s="286" t="s">
        <v>106</v>
      </c>
      <c r="F1140" s="286"/>
      <c r="G1140" s="186" t="s">
        <v>22</v>
      </c>
      <c r="H1140" s="189">
        <v>1</v>
      </c>
      <c r="I1140" s="188">
        <v>14.95</v>
      </c>
      <c r="J1140" s="188">
        <v>14.95</v>
      </c>
    </row>
    <row r="1141" spans="1:10" ht="15" customHeight="1" x14ac:dyDescent="0.2">
      <c r="A1141" s="285" t="s">
        <v>166</v>
      </c>
      <c r="B1141" s="294" t="s">
        <v>5</v>
      </c>
      <c r="C1141" s="285" t="s">
        <v>6</v>
      </c>
      <c r="D1141" s="285" t="s">
        <v>167</v>
      </c>
      <c r="E1141" s="294" t="s">
        <v>168</v>
      </c>
      <c r="F1141" s="293" t="s">
        <v>169</v>
      </c>
      <c r="G1141" s="294"/>
      <c r="H1141" s="293" t="s">
        <v>170</v>
      </c>
      <c r="I1141" s="294"/>
      <c r="J1141" s="294" t="s">
        <v>171</v>
      </c>
    </row>
    <row r="1142" spans="1:10" ht="15" customHeight="1" x14ac:dyDescent="0.2">
      <c r="A1142" s="294"/>
      <c r="B1142" s="294"/>
      <c r="C1142" s="294"/>
      <c r="D1142" s="294"/>
      <c r="E1142" s="294"/>
      <c r="F1142" s="184" t="s">
        <v>172</v>
      </c>
      <c r="G1142" s="184" t="s">
        <v>173</v>
      </c>
      <c r="H1142" s="184" t="s">
        <v>172</v>
      </c>
      <c r="I1142" s="184" t="s">
        <v>173</v>
      </c>
      <c r="J1142" s="294"/>
    </row>
    <row r="1143" spans="1:10" ht="24" customHeight="1" x14ac:dyDescent="0.2">
      <c r="A1143" s="197" t="s">
        <v>114</v>
      </c>
      <c r="B1143" s="199" t="s">
        <v>502</v>
      </c>
      <c r="C1143" s="197" t="s">
        <v>45</v>
      </c>
      <c r="D1143" s="197" t="s">
        <v>818</v>
      </c>
      <c r="E1143" s="202">
        <v>1</v>
      </c>
      <c r="F1143" s="200">
        <v>1</v>
      </c>
      <c r="G1143" s="200">
        <v>0</v>
      </c>
      <c r="H1143" s="201">
        <v>46.689300000000003</v>
      </c>
      <c r="I1143" s="201">
        <v>40.499200000000002</v>
      </c>
      <c r="J1143" s="201">
        <v>46.689300000000003</v>
      </c>
    </row>
    <row r="1144" spans="1:10" ht="24" customHeight="1" x14ac:dyDescent="0.2">
      <c r="A1144" s="197" t="s">
        <v>114</v>
      </c>
      <c r="B1144" s="199" t="s">
        <v>500</v>
      </c>
      <c r="C1144" s="197" t="s">
        <v>45</v>
      </c>
      <c r="D1144" s="197" t="s">
        <v>702</v>
      </c>
      <c r="E1144" s="202">
        <v>1</v>
      </c>
      <c r="F1144" s="200">
        <v>1</v>
      </c>
      <c r="G1144" s="200">
        <v>0</v>
      </c>
      <c r="H1144" s="201">
        <v>18.4482</v>
      </c>
      <c r="I1144" s="201">
        <v>3.8565999999999998</v>
      </c>
      <c r="J1144" s="201">
        <v>18.4482</v>
      </c>
    </row>
    <row r="1145" spans="1:10" ht="20.100000000000001" customHeight="1" x14ac:dyDescent="0.2">
      <c r="A1145" s="290"/>
      <c r="B1145" s="290"/>
      <c r="C1145" s="290"/>
      <c r="D1145" s="290"/>
      <c r="E1145" s="290"/>
      <c r="F1145" s="290"/>
      <c r="G1145" s="290" t="s">
        <v>176</v>
      </c>
      <c r="H1145" s="290"/>
      <c r="I1145" s="290"/>
      <c r="J1145" s="204">
        <v>65.137500000000003</v>
      </c>
    </row>
    <row r="1146" spans="1:10" ht="20.100000000000001" customHeight="1" x14ac:dyDescent="0.2">
      <c r="A1146" s="182" t="s">
        <v>177</v>
      </c>
      <c r="B1146" s="184" t="s">
        <v>5</v>
      </c>
      <c r="C1146" s="182" t="s">
        <v>6</v>
      </c>
      <c r="D1146" s="182" t="s">
        <v>163</v>
      </c>
      <c r="E1146" s="184" t="s">
        <v>168</v>
      </c>
      <c r="F1146" s="294" t="s">
        <v>178</v>
      </c>
      <c r="G1146" s="294"/>
      <c r="H1146" s="294"/>
      <c r="I1146" s="294"/>
      <c r="J1146" s="184" t="s">
        <v>171</v>
      </c>
    </row>
    <row r="1147" spans="1:10" ht="24" customHeight="1" x14ac:dyDescent="0.2">
      <c r="A1147" s="197" t="s">
        <v>114</v>
      </c>
      <c r="B1147" s="199" t="s">
        <v>705</v>
      </c>
      <c r="C1147" s="197" t="s">
        <v>45</v>
      </c>
      <c r="D1147" s="197" t="s">
        <v>706</v>
      </c>
      <c r="E1147" s="202">
        <v>1</v>
      </c>
      <c r="F1147" s="197"/>
      <c r="G1147" s="197"/>
      <c r="H1147" s="197"/>
      <c r="I1147" s="201">
        <v>20.1587</v>
      </c>
      <c r="J1147" s="201">
        <v>20.1587</v>
      </c>
    </row>
    <row r="1148" spans="1:10" ht="24" customHeight="1" x14ac:dyDescent="0.2">
      <c r="A1148" s="197" t="s">
        <v>114</v>
      </c>
      <c r="B1148" s="199" t="s">
        <v>819</v>
      </c>
      <c r="C1148" s="197" t="s">
        <v>45</v>
      </c>
      <c r="D1148" s="197" t="s">
        <v>820</v>
      </c>
      <c r="E1148" s="202">
        <v>2</v>
      </c>
      <c r="F1148" s="197"/>
      <c r="G1148" s="197"/>
      <c r="H1148" s="197"/>
      <c r="I1148" s="201">
        <v>26.631900000000002</v>
      </c>
      <c r="J1148" s="201">
        <v>53.263800000000003</v>
      </c>
    </row>
    <row r="1149" spans="1:10" ht="20.100000000000001" customHeight="1" x14ac:dyDescent="0.2">
      <c r="A1149" s="290"/>
      <c r="B1149" s="290"/>
      <c r="C1149" s="290"/>
      <c r="D1149" s="290"/>
      <c r="E1149" s="290"/>
      <c r="F1149" s="290"/>
      <c r="G1149" s="290" t="s">
        <v>180</v>
      </c>
      <c r="H1149" s="290"/>
      <c r="I1149" s="290"/>
      <c r="J1149" s="204">
        <v>73.422499999999999</v>
      </c>
    </row>
    <row r="1150" spans="1:10" ht="20.100000000000001" customHeight="1" x14ac:dyDescent="0.2">
      <c r="A1150" s="290"/>
      <c r="B1150" s="290"/>
      <c r="C1150" s="290"/>
      <c r="D1150" s="290"/>
      <c r="E1150" s="290"/>
      <c r="F1150" s="290"/>
      <c r="G1150" s="290" t="s">
        <v>181</v>
      </c>
      <c r="H1150" s="290"/>
      <c r="I1150" s="290"/>
      <c r="J1150" s="204">
        <v>0</v>
      </c>
    </row>
    <row r="1151" spans="1:10" ht="20.100000000000001" customHeight="1" x14ac:dyDescent="0.2">
      <c r="A1151" s="290"/>
      <c r="B1151" s="290"/>
      <c r="C1151" s="290"/>
      <c r="D1151" s="290"/>
      <c r="E1151" s="290"/>
      <c r="F1151" s="290"/>
      <c r="G1151" s="290" t="s">
        <v>182</v>
      </c>
      <c r="H1151" s="290"/>
      <c r="I1151" s="290"/>
      <c r="J1151" s="204">
        <v>138.56</v>
      </c>
    </row>
    <row r="1152" spans="1:10" ht="20.100000000000001" customHeight="1" x14ac:dyDescent="0.2">
      <c r="A1152" s="290"/>
      <c r="B1152" s="290"/>
      <c r="C1152" s="290"/>
      <c r="D1152" s="290"/>
      <c r="E1152" s="290"/>
      <c r="F1152" s="290"/>
      <c r="G1152" s="290" t="s">
        <v>183</v>
      </c>
      <c r="H1152" s="290"/>
      <c r="I1152" s="290"/>
      <c r="J1152" s="204">
        <v>0</v>
      </c>
    </row>
    <row r="1153" spans="1:10" ht="20.100000000000001" customHeight="1" x14ac:dyDescent="0.2">
      <c r="A1153" s="290"/>
      <c r="B1153" s="290"/>
      <c r="C1153" s="290"/>
      <c r="D1153" s="290"/>
      <c r="E1153" s="290"/>
      <c r="F1153" s="290"/>
      <c r="G1153" s="290" t="s">
        <v>184</v>
      </c>
      <c r="H1153" s="290"/>
      <c r="I1153" s="290"/>
      <c r="J1153" s="204">
        <v>0</v>
      </c>
    </row>
    <row r="1154" spans="1:10" ht="20.100000000000001" customHeight="1" x14ac:dyDescent="0.2">
      <c r="A1154" s="290"/>
      <c r="B1154" s="290"/>
      <c r="C1154" s="290"/>
      <c r="D1154" s="290"/>
      <c r="E1154" s="290"/>
      <c r="F1154" s="290"/>
      <c r="G1154" s="290" t="s">
        <v>185</v>
      </c>
      <c r="H1154" s="290"/>
      <c r="I1154" s="290"/>
      <c r="J1154" s="204">
        <v>19.149999999999999</v>
      </c>
    </row>
    <row r="1155" spans="1:10" ht="20.100000000000001" customHeight="1" x14ac:dyDescent="0.2">
      <c r="A1155" s="290"/>
      <c r="B1155" s="290"/>
      <c r="C1155" s="290"/>
      <c r="D1155" s="290"/>
      <c r="E1155" s="290"/>
      <c r="F1155" s="290"/>
      <c r="G1155" s="290" t="s">
        <v>186</v>
      </c>
      <c r="H1155" s="290"/>
      <c r="I1155" s="290"/>
      <c r="J1155" s="204">
        <v>7.2355</v>
      </c>
    </row>
    <row r="1156" spans="1:10" ht="20.100000000000001" customHeight="1" x14ac:dyDescent="0.2">
      <c r="A1156" s="182" t="s">
        <v>604</v>
      </c>
      <c r="B1156" s="184" t="s">
        <v>6</v>
      </c>
      <c r="C1156" s="182" t="s">
        <v>5</v>
      </c>
      <c r="D1156" s="182" t="s">
        <v>115</v>
      </c>
      <c r="E1156" s="184" t="s">
        <v>168</v>
      </c>
      <c r="F1156" s="184" t="s">
        <v>203</v>
      </c>
      <c r="G1156" s="294" t="s">
        <v>204</v>
      </c>
      <c r="H1156" s="294"/>
      <c r="I1156" s="294"/>
      <c r="J1156" s="184" t="s">
        <v>171</v>
      </c>
    </row>
    <row r="1157" spans="1:10" ht="24" customHeight="1" x14ac:dyDescent="0.2">
      <c r="A1157" s="197" t="s">
        <v>114</v>
      </c>
      <c r="B1157" s="199" t="s">
        <v>45</v>
      </c>
      <c r="C1157" s="197" t="s">
        <v>821</v>
      </c>
      <c r="D1157" s="197" t="s">
        <v>822</v>
      </c>
      <c r="E1157" s="202">
        <v>0.112</v>
      </c>
      <c r="F1157" s="198" t="s">
        <v>573</v>
      </c>
      <c r="G1157" s="297">
        <v>68.871499999999997</v>
      </c>
      <c r="H1157" s="297"/>
      <c r="I1157" s="287"/>
      <c r="J1157" s="201">
        <v>7.7135999999999996</v>
      </c>
    </row>
    <row r="1158" spans="1:10" ht="20.100000000000001" customHeight="1" x14ac:dyDescent="0.2">
      <c r="A1158" s="290"/>
      <c r="B1158" s="290"/>
      <c r="C1158" s="290"/>
      <c r="D1158" s="290"/>
      <c r="E1158" s="290"/>
      <c r="F1158" s="290"/>
      <c r="G1158" s="290" t="s">
        <v>615</v>
      </c>
      <c r="H1158" s="290"/>
      <c r="I1158" s="290"/>
      <c r="J1158" s="204">
        <v>7.7135999999999996</v>
      </c>
    </row>
    <row r="1159" spans="1:10" ht="20.100000000000001" customHeight="1" x14ac:dyDescent="0.2">
      <c r="A1159" s="182" t="s">
        <v>208</v>
      </c>
      <c r="B1159" s="184" t="s">
        <v>6</v>
      </c>
      <c r="C1159" s="182" t="s">
        <v>114</v>
      </c>
      <c r="D1159" s="182" t="s">
        <v>209</v>
      </c>
      <c r="E1159" s="184" t="s">
        <v>5</v>
      </c>
      <c r="F1159" s="184" t="s">
        <v>168</v>
      </c>
      <c r="G1159" s="183" t="s">
        <v>203</v>
      </c>
      <c r="H1159" s="294" t="s">
        <v>204</v>
      </c>
      <c r="I1159" s="294"/>
      <c r="J1159" s="184" t="s">
        <v>171</v>
      </c>
    </row>
    <row r="1160" spans="1:10" ht="36" customHeight="1" x14ac:dyDescent="0.2">
      <c r="A1160" s="191" t="s">
        <v>210</v>
      </c>
      <c r="B1160" s="193" t="s">
        <v>45</v>
      </c>
      <c r="C1160" s="191" t="s">
        <v>821</v>
      </c>
      <c r="D1160" s="191" t="s">
        <v>595</v>
      </c>
      <c r="E1160" s="193">
        <v>5914655</v>
      </c>
      <c r="F1160" s="196">
        <v>1.1E-4</v>
      </c>
      <c r="G1160" s="192" t="s">
        <v>212</v>
      </c>
      <c r="H1160" s="295">
        <v>33.08</v>
      </c>
      <c r="I1160" s="296"/>
      <c r="J1160" s="195">
        <v>3.5999999999999999E-3</v>
      </c>
    </row>
    <row r="1161" spans="1:10" ht="20.100000000000001" customHeight="1" x14ac:dyDescent="0.2">
      <c r="A1161" s="290"/>
      <c r="B1161" s="290"/>
      <c r="C1161" s="290"/>
      <c r="D1161" s="290"/>
      <c r="E1161" s="290"/>
      <c r="F1161" s="290"/>
      <c r="G1161" s="290" t="s">
        <v>213</v>
      </c>
      <c r="H1161" s="290"/>
      <c r="I1161" s="290"/>
      <c r="J1161" s="204">
        <v>3.5999999999999999E-3</v>
      </c>
    </row>
    <row r="1162" spans="1:10" ht="20.100000000000001" customHeight="1" x14ac:dyDescent="0.2">
      <c r="A1162" s="182" t="s">
        <v>616</v>
      </c>
      <c r="B1162" s="184" t="s">
        <v>6</v>
      </c>
      <c r="C1162" s="182" t="s">
        <v>114</v>
      </c>
      <c r="D1162" s="182" t="s">
        <v>617</v>
      </c>
      <c r="E1162" s="184" t="s">
        <v>168</v>
      </c>
      <c r="F1162" s="184" t="s">
        <v>203</v>
      </c>
      <c r="G1162" s="293" t="s">
        <v>618</v>
      </c>
      <c r="H1162" s="294"/>
      <c r="I1162" s="294"/>
      <c r="J1162" s="184" t="s">
        <v>171</v>
      </c>
    </row>
    <row r="1163" spans="1:10" ht="20.100000000000001" customHeight="1" x14ac:dyDescent="0.2">
      <c r="A1163" s="183"/>
      <c r="B1163" s="183"/>
      <c r="C1163" s="183"/>
      <c r="D1163" s="183"/>
      <c r="E1163" s="183"/>
      <c r="F1163" s="183"/>
      <c r="G1163" s="183" t="s">
        <v>619</v>
      </c>
      <c r="H1163" s="183" t="s">
        <v>620</v>
      </c>
      <c r="I1163" s="183" t="s">
        <v>621</v>
      </c>
      <c r="J1163" s="183"/>
    </row>
    <row r="1164" spans="1:10" ht="50.1" customHeight="1" x14ac:dyDescent="0.2">
      <c r="A1164" s="191" t="s">
        <v>617</v>
      </c>
      <c r="B1164" s="193" t="s">
        <v>45</v>
      </c>
      <c r="C1164" s="191" t="s">
        <v>821</v>
      </c>
      <c r="D1164" s="191" t="s">
        <v>823</v>
      </c>
      <c r="E1164" s="196">
        <v>1.1E-4</v>
      </c>
      <c r="F1164" s="192" t="s">
        <v>50</v>
      </c>
      <c r="G1164" s="193" t="s">
        <v>623</v>
      </c>
      <c r="H1164" s="193" t="s">
        <v>624</v>
      </c>
      <c r="I1164" s="193" t="s">
        <v>625</v>
      </c>
      <c r="J1164" s="195">
        <v>0</v>
      </c>
    </row>
    <row r="1165" spans="1:10" ht="20.100000000000001" customHeight="1" x14ac:dyDescent="0.2">
      <c r="A1165" s="290"/>
      <c r="B1165" s="290"/>
      <c r="C1165" s="290"/>
      <c r="D1165" s="290"/>
      <c r="E1165" s="290"/>
      <c r="F1165" s="290"/>
      <c r="G1165" s="290" t="s">
        <v>633</v>
      </c>
      <c r="H1165" s="290"/>
      <c r="I1165" s="290"/>
      <c r="J1165" s="204">
        <v>0</v>
      </c>
    </row>
    <row r="1166" spans="1:10" x14ac:dyDescent="0.2">
      <c r="A1166" s="205"/>
      <c r="B1166" s="205"/>
      <c r="C1166" s="205"/>
      <c r="D1166" s="205"/>
      <c r="E1166" s="205"/>
      <c r="F1166" s="206"/>
      <c r="G1166" s="205"/>
      <c r="H1166" s="206"/>
      <c r="I1166" s="205"/>
      <c r="J1166" s="206"/>
    </row>
    <row r="1167" spans="1:10" ht="15" thickBot="1" x14ac:dyDescent="0.25">
      <c r="A1167" s="205"/>
      <c r="B1167" s="205"/>
      <c r="C1167" s="205"/>
      <c r="D1167" s="205"/>
      <c r="E1167" s="205" t="s">
        <v>107</v>
      </c>
      <c r="F1167" s="206">
        <v>3.54</v>
      </c>
      <c r="G1167" s="205"/>
      <c r="H1167" s="289" t="s">
        <v>108</v>
      </c>
      <c r="I1167" s="289"/>
      <c r="J1167" s="206">
        <v>18.489999999999998</v>
      </c>
    </row>
    <row r="1168" spans="1:10" ht="0.95" customHeight="1" thickTop="1" x14ac:dyDescent="0.2">
      <c r="A1168" s="190"/>
      <c r="B1168" s="190"/>
      <c r="C1168" s="190"/>
      <c r="D1168" s="190"/>
      <c r="E1168" s="190"/>
      <c r="F1168" s="190"/>
      <c r="G1168" s="190"/>
      <c r="H1168" s="190"/>
      <c r="I1168" s="190"/>
      <c r="J1168" s="190"/>
    </row>
    <row r="1169" spans="1:10" ht="18" customHeight="1" x14ac:dyDescent="0.2">
      <c r="A1169" s="182"/>
      <c r="B1169" s="184" t="s">
        <v>5</v>
      </c>
      <c r="C1169" s="182" t="s">
        <v>6</v>
      </c>
      <c r="D1169" s="182" t="s">
        <v>7</v>
      </c>
      <c r="E1169" s="285" t="s">
        <v>98</v>
      </c>
      <c r="F1169" s="285"/>
      <c r="G1169" s="183" t="s">
        <v>8</v>
      </c>
      <c r="H1169" s="184" t="s">
        <v>9</v>
      </c>
      <c r="I1169" s="184" t="s">
        <v>99</v>
      </c>
      <c r="J1169" s="184" t="s">
        <v>100</v>
      </c>
    </row>
    <row r="1170" spans="1:10" ht="24" customHeight="1" x14ac:dyDescent="0.2">
      <c r="A1170" s="185" t="s">
        <v>101</v>
      </c>
      <c r="B1170" s="187" t="s">
        <v>824</v>
      </c>
      <c r="C1170" s="185" t="s">
        <v>45</v>
      </c>
      <c r="D1170" s="185" t="s">
        <v>784</v>
      </c>
      <c r="E1170" s="286" t="s">
        <v>106</v>
      </c>
      <c r="F1170" s="286"/>
      <c r="G1170" s="186" t="s">
        <v>22</v>
      </c>
      <c r="H1170" s="189">
        <v>1</v>
      </c>
      <c r="I1170" s="188">
        <v>412.92</v>
      </c>
      <c r="J1170" s="188">
        <v>412.92</v>
      </c>
    </row>
    <row r="1171" spans="1:10" ht="15" customHeight="1" x14ac:dyDescent="0.2">
      <c r="A1171" s="285" t="s">
        <v>166</v>
      </c>
      <c r="B1171" s="294" t="s">
        <v>5</v>
      </c>
      <c r="C1171" s="285" t="s">
        <v>6</v>
      </c>
      <c r="D1171" s="285" t="s">
        <v>167</v>
      </c>
      <c r="E1171" s="294" t="s">
        <v>168</v>
      </c>
      <c r="F1171" s="293" t="s">
        <v>169</v>
      </c>
      <c r="G1171" s="294"/>
      <c r="H1171" s="293" t="s">
        <v>170</v>
      </c>
      <c r="I1171" s="294"/>
      <c r="J1171" s="294" t="s">
        <v>171</v>
      </c>
    </row>
    <row r="1172" spans="1:10" ht="15" customHeight="1" x14ac:dyDescent="0.2">
      <c r="A1172" s="294"/>
      <c r="B1172" s="294"/>
      <c r="C1172" s="294"/>
      <c r="D1172" s="294"/>
      <c r="E1172" s="294"/>
      <c r="F1172" s="184" t="s">
        <v>172</v>
      </c>
      <c r="G1172" s="184" t="s">
        <v>173</v>
      </c>
      <c r="H1172" s="184" t="s">
        <v>172</v>
      </c>
      <c r="I1172" s="184" t="s">
        <v>173</v>
      </c>
      <c r="J1172" s="294"/>
    </row>
    <row r="1173" spans="1:10" ht="24" customHeight="1" x14ac:dyDescent="0.2">
      <c r="A1173" s="197" t="s">
        <v>114</v>
      </c>
      <c r="B1173" s="199" t="s">
        <v>505</v>
      </c>
      <c r="C1173" s="197" t="s">
        <v>45</v>
      </c>
      <c r="D1173" s="197" t="s">
        <v>825</v>
      </c>
      <c r="E1173" s="202">
        <v>0.15060000000000001</v>
      </c>
      <c r="F1173" s="200">
        <v>1</v>
      </c>
      <c r="G1173" s="200">
        <v>0</v>
      </c>
      <c r="H1173" s="201">
        <v>0.1885</v>
      </c>
      <c r="I1173" s="201">
        <v>0.125</v>
      </c>
      <c r="J1173" s="201">
        <v>2.8400000000000002E-2</v>
      </c>
    </row>
    <row r="1174" spans="1:10" ht="24" customHeight="1" x14ac:dyDescent="0.2">
      <c r="A1174" s="197" t="s">
        <v>114</v>
      </c>
      <c r="B1174" s="199" t="s">
        <v>500</v>
      </c>
      <c r="C1174" s="197" t="s">
        <v>45</v>
      </c>
      <c r="D1174" s="197" t="s">
        <v>702</v>
      </c>
      <c r="E1174" s="202">
        <v>0.48193000000000003</v>
      </c>
      <c r="F1174" s="200">
        <v>1</v>
      </c>
      <c r="G1174" s="200">
        <v>0</v>
      </c>
      <c r="H1174" s="201">
        <v>18.4482</v>
      </c>
      <c r="I1174" s="201">
        <v>3.8565999999999998</v>
      </c>
      <c r="J1174" s="201">
        <v>8.8907000000000007</v>
      </c>
    </row>
    <row r="1175" spans="1:10" ht="24" customHeight="1" x14ac:dyDescent="0.2">
      <c r="A1175" s="197" t="s">
        <v>114</v>
      </c>
      <c r="B1175" s="199" t="s">
        <v>507</v>
      </c>
      <c r="C1175" s="197" t="s">
        <v>45</v>
      </c>
      <c r="D1175" s="197" t="s">
        <v>826</v>
      </c>
      <c r="E1175" s="202">
        <v>0.20080000000000001</v>
      </c>
      <c r="F1175" s="200">
        <v>1</v>
      </c>
      <c r="G1175" s="200">
        <v>0</v>
      </c>
      <c r="H1175" s="201">
        <v>14.9505</v>
      </c>
      <c r="I1175" s="201">
        <v>9.5033999999999992</v>
      </c>
      <c r="J1175" s="201">
        <v>3.0021</v>
      </c>
    </row>
    <row r="1176" spans="1:10" ht="24" customHeight="1" x14ac:dyDescent="0.2">
      <c r="A1176" s="197" t="s">
        <v>114</v>
      </c>
      <c r="B1176" s="199" t="s">
        <v>506</v>
      </c>
      <c r="C1176" s="197" t="s">
        <v>45</v>
      </c>
      <c r="D1176" s="197" t="s">
        <v>827</v>
      </c>
      <c r="E1176" s="202">
        <v>0.48193000000000003</v>
      </c>
      <c r="F1176" s="200">
        <v>1</v>
      </c>
      <c r="G1176" s="200">
        <v>0</v>
      </c>
      <c r="H1176" s="201">
        <v>6.1120999999999999</v>
      </c>
      <c r="I1176" s="201">
        <v>3.8852000000000002</v>
      </c>
      <c r="J1176" s="201">
        <v>2.9456000000000002</v>
      </c>
    </row>
    <row r="1177" spans="1:10" ht="20.100000000000001" customHeight="1" x14ac:dyDescent="0.2">
      <c r="A1177" s="290"/>
      <c r="B1177" s="290"/>
      <c r="C1177" s="290"/>
      <c r="D1177" s="290"/>
      <c r="E1177" s="290"/>
      <c r="F1177" s="290"/>
      <c r="G1177" s="290" t="s">
        <v>176</v>
      </c>
      <c r="H1177" s="290"/>
      <c r="I1177" s="290"/>
      <c r="J1177" s="204">
        <v>14.8668</v>
      </c>
    </row>
    <row r="1178" spans="1:10" ht="20.100000000000001" customHeight="1" x14ac:dyDescent="0.2">
      <c r="A1178" s="182" t="s">
        <v>177</v>
      </c>
      <c r="B1178" s="184" t="s">
        <v>5</v>
      </c>
      <c r="C1178" s="182" t="s">
        <v>6</v>
      </c>
      <c r="D1178" s="182" t="s">
        <v>163</v>
      </c>
      <c r="E1178" s="184" t="s">
        <v>168</v>
      </c>
      <c r="F1178" s="294" t="s">
        <v>178</v>
      </c>
      <c r="G1178" s="294"/>
      <c r="H1178" s="294"/>
      <c r="I1178" s="294"/>
      <c r="J1178" s="184" t="s">
        <v>171</v>
      </c>
    </row>
    <row r="1179" spans="1:10" ht="24" customHeight="1" x14ac:dyDescent="0.2">
      <c r="A1179" s="197" t="s">
        <v>114</v>
      </c>
      <c r="B1179" s="199" t="s">
        <v>705</v>
      </c>
      <c r="C1179" s="197" t="s">
        <v>45</v>
      </c>
      <c r="D1179" s="197" t="s">
        <v>706</v>
      </c>
      <c r="E1179" s="202">
        <v>2</v>
      </c>
      <c r="F1179" s="197"/>
      <c r="G1179" s="197"/>
      <c r="H1179" s="197"/>
      <c r="I1179" s="201">
        <v>20.1587</v>
      </c>
      <c r="J1179" s="201">
        <v>40.317399999999999</v>
      </c>
    </row>
    <row r="1180" spans="1:10" ht="24" customHeight="1" x14ac:dyDescent="0.2">
      <c r="A1180" s="197" t="s">
        <v>114</v>
      </c>
      <c r="B1180" s="199" t="s">
        <v>782</v>
      </c>
      <c r="C1180" s="197" t="s">
        <v>45</v>
      </c>
      <c r="D1180" s="197" t="s">
        <v>783</v>
      </c>
      <c r="E1180" s="202">
        <v>1</v>
      </c>
      <c r="F1180" s="197"/>
      <c r="G1180" s="197"/>
      <c r="H1180" s="197"/>
      <c r="I1180" s="201">
        <v>27.5366</v>
      </c>
      <c r="J1180" s="201">
        <v>27.5366</v>
      </c>
    </row>
    <row r="1181" spans="1:10" ht="24" customHeight="1" x14ac:dyDescent="0.2">
      <c r="A1181" s="197" t="s">
        <v>114</v>
      </c>
      <c r="B1181" s="199" t="s">
        <v>828</v>
      </c>
      <c r="C1181" s="197" t="s">
        <v>45</v>
      </c>
      <c r="D1181" s="197" t="s">
        <v>829</v>
      </c>
      <c r="E1181" s="202">
        <v>1</v>
      </c>
      <c r="F1181" s="197"/>
      <c r="G1181" s="197"/>
      <c r="H1181" s="197"/>
      <c r="I1181" s="201">
        <v>24.7332</v>
      </c>
      <c r="J1181" s="201">
        <v>24.7332</v>
      </c>
    </row>
    <row r="1182" spans="1:10" ht="24" customHeight="1" x14ac:dyDescent="0.2">
      <c r="A1182" s="197" t="s">
        <v>114</v>
      </c>
      <c r="B1182" s="199" t="s">
        <v>179</v>
      </c>
      <c r="C1182" s="197" t="s">
        <v>45</v>
      </c>
      <c r="D1182" s="197" t="s">
        <v>162</v>
      </c>
      <c r="E1182" s="202">
        <v>2</v>
      </c>
      <c r="F1182" s="197"/>
      <c r="G1182" s="197"/>
      <c r="H1182" s="197"/>
      <c r="I1182" s="201">
        <v>18.924900000000001</v>
      </c>
      <c r="J1182" s="201">
        <v>37.849800000000002</v>
      </c>
    </row>
    <row r="1183" spans="1:10" ht="20.100000000000001" customHeight="1" x14ac:dyDescent="0.2">
      <c r="A1183" s="290"/>
      <c r="B1183" s="290"/>
      <c r="C1183" s="290"/>
      <c r="D1183" s="290"/>
      <c r="E1183" s="290"/>
      <c r="F1183" s="290"/>
      <c r="G1183" s="290" t="s">
        <v>180</v>
      </c>
      <c r="H1183" s="290"/>
      <c r="I1183" s="290"/>
      <c r="J1183" s="204">
        <v>130.43700000000001</v>
      </c>
    </row>
    <row r="1184" spans="1:10" ht="20.100000000000001" customHeight="1" x14ac:dyDescent="0.2">
      <c r="A1184" s="290"/>
      <c r="B1184" s="290"/>
      <c r="C1184" s="290"/>
      <c r="D1184" s="290"/>
      <c r="E1184" s="290"/>
      <c r="F1184" s="290"/>
      <c r="G1184" s="290" t="s">
        <v>181</v>
      </c>
      <c r="H1184" s="290"/>
      <c r="I1184" s="290"/>
      <c r="J1184" s="204">
        <v>0</v>
      </c>
    </row>
    <row r="1185" spans="1:10" ht="20.100000000000001" customHeight="1" x14ac:dyDescent="0.2">
      <c r="A1185" s="290"/>
      <c r="B1185" s="290"/>
      <c r="C1185" s="290"/>
      <c r="D1185" s="290"/>
      <c r="E1185" s="290"/>
      <c r="F1185" s="290"/>
      <c r="G1185" s="290" t="s">
        <v>182</v>
      </c>
      <c r="H1185" s="290"/>
      <c r="I1185" s="290"/>
      <c r="J1185" s="204">
        <v>145.3038</v>
      </c>
    </row>
    <row r="1186" spans="1:10" ht="20.100000000000001" customHeight="1" x14ac:dyDescent="0.2">
      <c r="A1186" s="290"/>
      <c r="B1186" s="290"/>
      <c r="C1186" s="290"/>
      <c r="D1186" s="290"/>
      <c r="E1186" s="290"/>
      <c r="F1186" s="290"/>
      <c r="G1186" s="290" t="s">
        <v>183</v>
      </c>
      <c r="H1186" s="290"/>
      <c r="I1186" s="290"/>
      <c r="J1186" s="204">
        <v>0</v>
      </c>
    </row>
    <row r="1187" spans="1:10" ht="20.100000000000001" customHeight="1" x14ac:dyDescent="0.2">
      <c r="A1187" s="290"/>
      <c r="B1187" s="290"/>
      <c r="C1187" s="290"/>
      <c r="D1187" s="290"/>
      <c r="E1187" s="290"/>
      <c r="F1187" s="290"/>
      <c r="G1187" s="290" t="s">
        <v>184</v>
      </c>
      <c r="H1187" s="290"/>
      <c r="I1187" s="290"/>
      <c r="J1187" s="204">
        <v>0</v>
      </c>
    </row>
    <row r="1188" spans="1:10" ht="20.100000000000001" customHeight="1" x14ac:dyDescent="0.2">
      <c r="A1188" s="290"/>
      <c r="B1188" s="290"/>
      <c r="C1188" s="290"/>
      <c r="D1188" s="290"/>
      <c r="E1188" s="290"/>
      <c r="F1188" s="290"/>
      <c r="G1188" s="290" t="s">
        <v>185</v>
      </c>
      <c r="H1188" s="290"/>
      <c r="I1188" s="290"/>
      <c r="J1188" s="204">
        <v>4</v>
      </c>
    </row>
    <row r="1189" spans="1:10" ht="20.100000000000001" customHeight="1" x14ac:dyDescent="0.2">
      <c r="A1189" s="290"/>
      <c r="B1189" s="290"/>
      <c r="C1189" s="290"/>
      <c r="D1189" s="290"/>
      <c r="E1189" s="290"/>
      <c r="F1189" s="290"/>
      <c r="G1189" s="290" t="s">
        <v>186</v>
      </c>
      <c r="H1189" s="290"/>
      <c r="I1189" s="290"/>
      <c r="J1189" s="204">
        <v>36.325899999999997</v>
      </c>
    </row>
    <row r="1190" spans="1:10" ht="20.100000000000001" customHeight="1" x14ac:dyDescent="0.2">
      <c r="A1190" s="182" t="s">
        <v>604</v>
      </c>
      <c r="B1190" s="184" t="s">
        <v>6</v>
      </c>
      <c r="C1190" s="182" t="s">
        <v>5</v>
      </c>
      <c r="D1190" s="182" t="s">
        <v>115</v>
      </c>
      <c r="E1190" s="184" t="s">
        <v>168</v>
      </c>
      <c r="F1190" s="184" t="s">
        <v>203</v>
      </c>
      <c r="G1190" s="294" t="s">
        <v>204</v>
      </c>
      <c r="H1190" s="294"/>
      <c r="I1190" s="294"/>
      <c r="J1190" s="184" t="s">
        <v>171</v>
      </c>
    </row>
    <row r="1191" spans="1:10" ht="24" customHeight="1" x14ac:dyDescent="0.2">
      <c r="A1191" s="197" t="s">
        <v>114</v>
      </c>
      <c r="B1191" s="199" t="s">
        <v>45</v>
      </c>
      <c r="C1191" s="197" t="s">
        <v>830</v>
      </c>
      <c r="D1191" s="197" t="s">
        <v>831</v>
      </c>
      <c r="E1191" s="202">
        <v>11.775</v>
      </c>
      <c r="F1191" s="198" t="s">
        <v>573</v>
      </c>
      <c r="G1191" s="297">
        <v>10.352499999999999</v>
      </c>
      <c r="H1191" s="297"/>
      <c r="I1191" s="287"/>
      <c r="J1191" s="201">
        <v>121.9007</v>
      </c>
    </row>
    <row r="1192" spans="1:10" ht="24" customHeight="1" x14ac:dyDescent="0.2">
      <c r="A1192" s="197" t="s">
        <v>114</v>
      </c>
      <c r="B1192" s="199" t="s">
        <v>45</v>
      </c>
      <c r="C1192" s="197" t="s">
        <v>832</v>
      </c>
      <c r="D1192" s="197" t="s">
        <v>833</v>
      </c>
      <c r="E1192" s="202">
        <v>1</v>
      </c>
      <c r="F1192" s="198" t="s">
        <v>22</v>
      </c>
      <c r="G1192" s="297">
        <v>239.33510000000001</v>
      </c>
      <c r="H1192" s="297"/>
      <c r="I1192" s="287"/>
      <c r="J1192" s="201">
        <v>239.33510000000001</v>
      </c>
    </row>
    <row r="1193" spans="1:10" ht="20.100000000000001" customHeight="1" x14ac:dyDescent="0.2">
      <c r="A1193" s="290"/>
      <c r="B1193" s="290"/>
      <c r="C1193" s="290"/>
      <c r="D1193" s="290"/>
      <c r="E1193" s="290"/>
      <c r="F1193" s="290"/>
      <c r="G1193" s="290" t="s">
        <v>615</v>
      </c>
      <c r="H1193" s="290"/>
      <c r="I1193" s="290"/>
      <c r="J1193" s="204">
        <v>361.23579999999998</v>
      </c>
    </row>
    <row r="1194" spans="1:10" ht="20.100000000000001" customHeight="1" x14ac:dyDescent="0.2">
      <c r="A1194" s="182" t="s">
        <v>201</v>
      </c>
      <c r="B1194" s="184" t="s">
        <v>6</v>
      </c>
      <c r="C1194" s="182" t="s">
        <v>5</v>
      </c>
      <c r="D1194" s="182" t="s">
        <v>202</v>
      </c>
      <c r="E1194" s="184" t="s">
        <v>168</v>
      </c>
      <c r="F1194" s="184" t="s">
        <v>203</v>
      </c>
      <c r="G1194" s="294" t="s">
        <v>204</v>
      </c>
      <c r="H1194" s="294"/>
      <c r="I1194" s="294"/>
      <c r="J1194" s="184" t="s">
        <v>171</v>
      </c>
    </row>
    <row r="1195" spans="1:10" ht="24" customHeight="1" x14ac:dyDescent="0.2">
      <c r="A1195" s="191" t="s">
        <v>205</v>
      </c>
      <c r="B1195" s="193" t="s">
        <v>45</v>
      </c>
      <c r="C1195" s="191">
        <v>5212552</v>
      </c>
      <c r="D1195" s="191" t="s">
        <v>817</v>
      </c>
      <c r="E1195" s="196">
        <v>1</v>
      </c>
      <c r="F1195" s="192" t="s">
        <v>22</v>
      </c>
      <c r="G1195" s="295">
        <v>14.95</v>
      </c>
      <c r="H1195" s="295"/>
      <c r="I1195" s="296"/>
      <c r="J1195" s="195">
        <v>14.95</v>
      </c>
    </row>
    <row r="1196" spans="1:10" ht="20.100000000000001" customHeight="1" x14ac:dyDescent="0.2">
      <c r="A1196" s="290"/>
      <c r="B1196" s="290"/>
      <c r="C1196" s="290"/>
      <c r="D1196" s="290"/>
      <c r="E1196" s="290"/>
      <c r="F1196" s="290"/>
      <c r="G1196" s="290" t="s">
        <v>207</v>
      </c>
      <c r="H1196" s="290"/>
      <c r="I1196" s="290"/>
      <c r="J1196" s="204">
        <v>14.95</v>
      </c>
    </row>
    <row r="1197" spans="1:10" ht="20.100000000000001" customHeight="1" x14ac:dyDescent="0.2">
      <c r="A1197" s="182" t="s">
        <v>208</v>
      </c>
      <c r="B1197" s="184" t="s">
        <v>6</v>
      </c>
      <c r="C1197" s="182" t="s">
        <v>114</v>
      </c>
      <c r="D1197" s="182" t="s">
        <v>209</v>
      </c>
      <c r="E1197" s="184" t="s">
        <v>5</v>
      </c>
      <c r="F1197" s="184" t="s">
        <v>168</v>
      </c>
      <c r="G1197" s="183" t="s">
        <v>203</v>
      </c>
      <c r="H1197" s="294" t="s">
        <v>204</v>
      </c>
      <c r="I1197" s="294"/>
      <c r="J1197" s="184" t="s">
        <v>171</v>
      </c>
    </row>
    <row r="1198" spans="1:10" ht="36" customHeight="1" x14ac:dyDescent="0.2">
      <c r="A1198" s="191" t="s">
        <v>210</v>
      </c>
      <c r="B1198" s="193" t="s">
        <v>45</v>
      </c>
      <c r="C1198" s="191" t="s">
        <v>830</v>
      </c>
      <c r="D1198" s="191" t="s">
        <v>814</v>
      </c>
      <c r="E1198" s="193">
        <v>5914333</v>
      </c>
      <c r="F1198" s="196">
        <v>1.1780000000000001E-2</v>
      </c>
      <c r="G1198" s="192" t="s">
        <v>212</v>
      </c>
      <c r="H1198" s="295">
        <v>33.840000000000003</v>
      </c>
      <c r="I1198" s="296"/>
      <c r="J1198" s="195">
        <v>0.39860000000000001</v>
      </c>
    </row>
    <row r="1199" spans="1:10" ht="36" customHeight="1" x14ac:dyDescent="0.2">
      <c r="A1199" s="191" t="s">
        <v>210</v>
      </c>
      <c r="B1199" s="193" t="s">
        <v>45</v>
      </c>
      <c r="C1199" s="191" t="s">
        <v>832</v>
      </c>
      <c r="D1199" s="191" t="s">
        <v>595</v>
      </c>
      <c r="E1199" s="193">
        <v>5914655</v>
      </c>
      <c r="F1199" s="196">
        <v>4.4000000000000002E-4</v>
      </c>
      <c r="G1199" s="192" t="s">
        <v>212</v>
      </c>
      <c r="H1199" s="295">
        <v>33.08</v>
      </c>
      <c r="I1199" s="296"/>
      <c r="J1199" s="195">
        <v>1.46E-2</v>
      </c>
    </row>
    <row r="1200" spans="1:10" ht="20.100000000000001" customHeight="1" x14ac:dyDescent="0.2">
      <c r="A1200" s="290"/>
      <c r="B1200" s="290"/>
      <c r="C1200" s="290"/>
      <c r="D1200" s="290"/>
      <c r="E1200" s="290"/>
      <c r="F1200" s="290"/>
      <c r="G1200" s="290" t="s">
        <v>213</v>
      </c>
      <c r="H1200" s="290"/>
      <c r="I1200" s="290"/>
      <c r="J1200" s="204">
        <v>0.41320000000000001</v>
      </c>
    </row>
    <row r="1201" spans="1:10" ht="20.100000000000001" customHeight="1" x14ac:dyDescent="0.2">
      <c r="A1201" s="182" t="s">
        <v>616</v>
      </c>
      <c r="B1201" s="184" t="s">
        <v>6</v>
      </c>
      <c r="C1201" s="182" t="s">
        <v>114</v>
      </c>
      <c r="D1201" s="182" t="s">
        <v>617</v>
      </c>
      <c r="E1201" s="184" t="s">
        <v>168</v>
      </c>
      <c r="F1201" s="184" t="s">
        <v>203</v>
      </c>
      <c r="G1201" s="293" t="s">
        <v>618</v>
      </c>
      <c r="H1201" s="294"/>
      <c r="I1201" s="294"/>
      <c r="J1201" s="184" t="s">
        <v>171</v>
      </c>
    </row>
    <row r="1202" spans="1:10" ht="20.100000000000001" customHeight="1" x14ac:dyDescent="0.2">
      <c r="A1202" s="183"/>
      <c r="B1202" s="183"/>
      <c r="C1202" s="183"/>
      <c r="D1202" s="183"/>
      <c r="E1202" s="183"/>
      <c r="F1202" s="183"/>
      <c r="G1202" s="183" t="s">
        <v>619</v>
      </c>
      <c r="H1202" s="183" t="s">
        <v>620</v>
      </c>
      <c r="I1202" s="183" t="s">
        <v>621</v>
      </c>
      <c r="J1202" s="183"/>
    </row>
    <row r="1203" spans="1:10" ht="50.1" customHeight="1" x14ac:dyDescent="0.2">
      <c r="A1203" s="191" t="s">
        <v>617</v>
      </c>
      <c r="B1203" s="193" t="s">
        <v>45</v>
      </c>
      <c r="C1203" s="191" t="s">
        <v>830</v>
      </c>
      <c r="D1203" s="191" t="s">
        <v>834</v>
      </c>
      <c r="E1203" s="196">
        <v>1.1780000000000001E-2</v>
      </c>
      <c r="F1203" s="192" t="s">
        <v>50</v>
      </c>
      <c r="G1203" s="193" t="s">
        <v>623</v>
      </c>
      <c r="H1203" s="193" t="s">
        <v>624</v>
      </c>
      <c r="I1203" s="193" t="s">
        <v>625</v>
      </c>
      <c r="J1203" s="195">
        <v>0</v>
      </c>
    </row>
    <row r="1204" spans="1:10" ht="50.1" customHeight="1" x14ac:dyDescent="0.2">
      <c r="A1204" s="191" t="s">
        <v>617</v>
      </c>
      <c r="B1204" s="193" t="s">
        <v>45</v>
      </c>
      <c r="C1204" s="191" t="s">
        <v>832</v>
      </c>
      <c r="D1204" s="191" t="s">
        <v>835</v>
      </c>
      <c r="E1204" s="196">
        <v>4.4000000000000002E-4</v>
      </c>
      <c r="F1204" s="192" t="s">
        <v>50</v>
      </c>
      <c r="G1204" s="193" t="s">
        <v>623</v>
      </c>
      <c r="H1204" s="193" t="s">
        <v>624</v>
      </c>
      <c r="I1204" s="193" t="s">
        <v>625</v>
      </c>
      <c r="J1204" s="195">
        <v>0</v>
      </c>
    </row>
    <row r="1205" spans="1:10" ht="20.100000000000001" customHeight="1" x14ac:dyDescent="0.2">
      <c r="A1205" s="290"/>
      <c r="B1205" s="290"/>
      <c r="C1205" s="290"/>
      <c r="D1205" s="290"/>
      <c r="E1205" s="290"/>
      <c r="F1205" s="290"/>
      <c r="G1205" s="290" t="s">
        <v>633</v>
      </c>
      <c r="H1205" s="290"/>
      <c r="I1205" s="290"/>
      <c r="J1205" s="204">
        <v>0</v>
      </c>
    </row>
    <row r="1206" spans="1:10" x14ac:dyDescent="0.2">
      <c r="A1206" s="205"/>
      <c r="B1206" s="205"/>
      <c r="C1206" s="205"/>
      <c r="D1206" s="205"/>
      <c r="E1206" s="205"/>
      <c r="F1206" s="206"/>
      <c r="G1206" s="205"/>
      <c r="H1206" s="206"/>
      <c r="I1206" s="205"/>
      <c r="J1206" s="206"/>
    </row>
    <row r="1207" spans="1:10" ht="15" thickBot="1" x14ac:dyDescent="0.25">
      <c r="A1207" s="205"/>
      <c r="B1207" s="205"/>
      <c r="C1207" s="205"/>
      <c r="D1207" s="205"/>
      <c r="E1207" s="205" t="s">
        <v>107</v>
      </c>
      <c r="F1207" s="206">
        <v>97.86</v>
      </c>
      <c r="G1207" s="205"/>
      <c r="H1207" s="289" t="s">
        <v>108</v>
      </c>
      <c r="I1207" s="289"/>
      <c r="J1207" s="206">
        <v>510.78</v>
      </c>
    </row>
    <row r="1208" spans="1:10" ht="0.95" customHeight="1" thickTop="1" x14ac:dyDescent="0.2">
      <c r="A1208" s="190"/>
      <c r="B1208" s="190"/>
      <c r="C1208" s="190"/>
      <c r="D1208" s="190"/>
      <c r="E1208" s="190"/>
      <c r="F1208" s="190"/>
      <c r="G1208" s="190"/>
      <c r="H1208" s="190"/>
      <c r="I1208" s="190"/>
      <c r="J1208" s="190"/>
    </row>
    <row r="1209" spans="1:10" ht="18" customHeight="1" x14ac:dyDescent="0.2">
      <c r="A1209" s="182"/>
      <c r="B1209" s="184" t="s">
        <v>5</v>
      </c>
      <c r="C1209" s="182" t="s">
        <v>6</v>
      </c>
      <c r="D1209" s="182" t="s">
        <v>7</v>
      </c>
      <c r="E1209" s="285" t="s">
        <v>98</v>
      </c>
      <c r="F1209" s="285"/>
      <c r="G1209" s="183" t="s">
        <v>8</v>
      </c>
      <c r="H1209" s="184" t="s">
        <v>9</v>
      </c>
      <c r="I1209" s="184" t="s">
        <v>99</v>
      </c>
      <c r="J1209" s="184" t="s">
        <v>100</v>
      </c>
    </row>
    <row r="1210" spans="1:10" ht="24" customHeight="1" x14ac:dyDescent="0.2">
      <c r="A1210" s="185" t="s">
        <v>101</v>
      </c>
      <c r="B1210" s="187" t="s">
        <v>109</v>
      </c>
      <c r="C1210" s="185" t="s">
        <v>41</v>
      </c>
      <c r="D1210" s="185" t="s">
        <v>110</v>
      </c>
      <c r="E1210" s="286" t="s">
        <v>102</v>
      </c>
      <c r="F1210" s="286"/>
      <c r="G1210" s="186" t="s">
        <v>111</v>
      </c>
      <c r="H1210" s="189">
        <v>1</v>
      </c>
      <c r="I1210" s="188">
        <v>19.920000000000002</v>
      </c>
      <c r="J1210" s="188">
        <v>19.920000000000002</v>
      </c>
    </row>
    <row r="1211" spans="1:10" ht="24" customHeight="1" x14ac:dyDescent="0.2">
      <c r="A1211" s="191" t="s">
        <v>103</v>
      </c>
      <c r="B1211" s="193" t="s">
        <v>401</v>
      </c>
      <c r="C1211" s="191" t="s">
        <v>41</v>
      </c>
      <c r="D1211" s="191" t="s">
        <v>402</v>
      </c>
      <c r="E1211" s="296" t="s">
        <v>102</v>
      </c>
      <c r="F1211" s="296"/>
      <c r="G1211" s="192" t="s">
        <v>111</v>
      </c>
      <c r="H1211" s="196">
        <v>1</v>
      </c>
      <c r="I1211" s="194">
        <v>0.2</v>
      </c>
      <c r="J1211" s="194">
        <v>0.2</v>
      </c>
    </row>
    <row r="1212" spans="1:10" ht="24" customHeight="1" x14ac:dyDescent="0.2">
      <c r="A1212" s="197" t="s">
        <v>114</v>
      </c>
      <c r="B1212" s="199" t="s">
        <v>315</v>
      </c>
      <c r="C1212" s="197" t="s">
        <v>41</v>
      </c>
      <c r="D1212" s="197" t="s">
        <v>316</v>
      </c>
      <c r="E1212" s="287" t="s">
        <v>278</v>
      </c>
      <c r="F1212" s="287"/>
      <c r="G1212" s="198" t="s">
        <v>111</v>
      </c>
      <c r="H1212" s="202">
        <v>1</v>
      </c>
      <c r="I1212" s="200">
        <v>3.84</v>
      </c>
      <c r="J1212" s="200">
        <v>3.84</v>
      </c>
    </row>
    <row r="1213" spans="1:10" ht="24" customHeight="1" x14ac:dyDescent="0.2">
      <c r="A1213" s="197" t="s">
        <v>114</v>
      </c>
      <c r="B1213" s="199" t="s">
        <v>276</v>
      </c>
      <c r="C1213" s="197" t="s">
        <v>41</v>
      </c>
      <c r="D1213" s="197" t="s">
        <v>277</v>
      </c>
      <c r="E1213" s="287" t="s">
        <v>278</v>
      </c>
      <c r="F1213" s="287"/>
      <c r="G1213" s="198" t="s">
        <v>111</v>
      </c>
      <c r="H1213" s="202">
        <v>1</v>
      </c>
      <c r="I1213" s="200">
        <v>0.81</v>
      </c>
      <c r="J1213" s="200">
        <v>0.81</v>
      </c>
    </row>
    <row r="1214" spans="1:10" ht="24" customHeight="1" x14ac:dyDescent="0.2">
      <c r="A1214" s="197" t="s">
        <v>114</v>
      </c>
      <c r="B1214" s="199" t="s">
        <v>438</v>
      </c>
      <c r="C1214" s="197" t="s">
        <v>41</v>
      </c>
      <c r="D1214" s="197" t="s">
        <v>439</v>
      </c>
      <c r="E1214" s="287" t="s">
        <v>135</v>
      </c>
      <c r="F1214" s="287"/>
      <c r="G1214" s="198" t="s">
        <v>111</v>
      </c>
      <c r="H1214" s="202">
        <v>1</v>
      </c>
      <c r="I1214" s="200">
        <v>1.1499999999999999</v>
      </c>
      <c r="J1214" s="200">
        <v>1.1499999999999999</v>
      </c>
    </row>
    <row r="1215" spans="1:10" ht="24" customHeight="1" x14ac:dyDescent="0.2">
      <c r="A1215" s="197" t="s">
        <v>114</v>
      </c>
      <c r="B1215" s="199" t="s">
        <v>440</v>
      </c>
      <c r="C1215" s="197" t="s">
        <v>41</v>
      </c>
      <c r="D1215" s="197" t="s">
        <v>441</v>
      </c>
      <c r="E1215" s="287" t="s">
        <v>135</v>
      </c>
      <c r="F1215" s="287"/>
      <c r="G1215" s="198" t="s">
        <v>111</v>
      </c>
      <c r="H1215" s="202">
        <v>1</v>
      </c>
      <c r="I1215" s="200">
        <v>0.56000000000000005</v>
      </c>
      <c r="J1215" s="200">
        <v>0.56000000000000005</v>
      </c>
    </row>
    <row r="1216" spans="1:10" ht="24" customHeight="1" x14ac:dyDescent="0.2">
      <c r="A1216" s="197" t="s">
        <v>114</v>
      </c>
      <c r="B1216" s="199" t="s">
        <v>281</v>
      </c>
      <c r="C1216" s="197" t="s">
        <v>41</v>
      </c>
      <c r="D1216" s="197" t="s">
        <v>282</v>
      </c>
      <c r="E1216" s="287" t="s">
        <v>283</v>
      </c>
      <c r="F1216" s="287"/>
      <c r="G1216" s="198" t="s">
        <v>111</v>
      </c>
      <c r="H1216" s="202">
        <v>1</v>
      </c>
      <c r="I1216" s="200">
        <v>0.06</v>
      </c>
      <c r="J1216" s="200">
        <v>0.06</v>
      </c>
    </row>
    <row r="1217" spans="1:10" ht="24" customHeight="1" x14ac:dyDescent="0.2">
      <c r="A1217" s="197" t="s">
        <v>114</v>
      </c>
      <c r="B1217" s="199" t="s">
        <v>403</v>
      </c>
      <c r="C1217" s="197" t="s">
        <v>41</v>
      </c>
      <c r="D1217" s="197" t="s">
        <v>404</v>
      </c>
      <c r="E1217" s="287" t="s">
        <v>163</v>
      </c>
      <c r="F1217" s="287"/>
      <c r="G1217" s="198" t="s">
        <v>111</v>
      </c>
      <c r="H1217" s="202">
        <v>1</v>
      </c>
      <c r="I1217" s="200">
        <v>12.11</v>
      </c>
      <c r="J1217" s="200">
        <v>12.11</v>
      </c>
    </row>
    <row r="1218" spans="1:10" ht="24" customHeight="1" x14ac:dyDescent="0.2">
      <c r="A1218" s="197" t="s">
        <v>114</v>
      </c>
      <c r="B1218" s="199" t="s">
        <v>323</v>
      </c>
      <c r="C1218" s="197" t="s">
        <v>41</v>
      </c>
      <c r="D1218" s="197" t="s">
        <v>324</v>
      </c>
      <c r="E1218" s="287" t="s">
        <v>325</v>
      </c>
      <c r="F1218" s="287"/>
      <c r="G1218" s="198" t="s">
        <v>111</v>
      </c>
      <c r="H1218" s="202">
        <v>1</v>
      </c>
      <c r="I1218" s="200">
        <v>1.19</v>
      </c>
      <c r="J1218" s="200">
        <v>1.19</v>
      </c>
    </row>
    <row r="1219" spans="1:10" x14ac:dyDescent="0.2">
      <c r="A1219" s="205"/>
      <c r="B1219" s="205"/>
      <c r="C1219" s="205"/>
      <c r="D1219" s="205"/>
      <c r="E1219" s="205"/>
      <c r="F1219" s="206"/>
      <c r="G1219" s="205"/>
      <c r="H1219" s="206"/>
      <c r="I1219" s="205"/>
      <c r="J1219" s="206"/>
    </row>
    <row r="1220" spans="1:10" ht="15" thickBot="1" x14ac:dyDescent="0.25">
      <c r="A1220" s="205"/>
      <c r="B1220" s="205"/>
      <c r="C1220" s="205"/>
      <c r="D1220" s="205"/>
      <c r="E1220" s="205" t="s">
        <v>107</v>
      </c>
      <c r="F1220" s="206">
        <v>4.72</v>
      </c>
      <c r="G1220" s="205"/>
      <c r="H1220" s="289" t="s">
        <v>108</v>
      </c>
      <c r="I1220" s="289"/>
      <c r="J1220" s="206">
        <v>24.64</v>
      </c>
    </row>
    <row r="1221" spans="1:10" ht="0.95" customHeight="1" thickTop="1" x14ac:dyDescent="0.2">
      <c r="A1221" s="190"/>
      <c r="B1221" s="190"/>
      <c r="C1221" s="190"/>
      <c r="D1221" s="190"/>
      <c r="E1221" s="190"/>
      <c r="F1221" s="190"/>
      <c r="G1221" s="190"/>
      <c r="H1221" s="190"/>
      <c r="I1221" s="190"/>
      <c r="J1221" s="190"/>
    </row>
    <row r="1222" spans="1:10" ht="18" customHeight="1" x14ac:dyDescent="0.2">
      <c r="A1222" s="182"/>
      <c r="B1222" s="184" t="s">
        <v>5</v>
      </c>
      <c r="C1222" s="182" t="s">
        <v>6</v>
      </c>
      <c r="D1222" s="182" t="s">
        <v>7</v>
      </c>
      <c r="E1222" s="285" t="s">
        <v>98</v>
      </c>
      <c r="F1222" s="285"/>
      <c r="G1222" s="183" t="s">
        <v>8</v>
      </c>
      <c r="H1222" s="184" t="s">
        <v>9</v>
      </c>
      <c r="I1222" s="184" t="s">
        <v>99</v>
      </c>
      <c r="J1222" s="184" t="s">
        <v>100</v>
      </c>
    </row>
    <row r="1223" spans="1:10" ht="24" customHeight="1" x14ac:dyDescent="0.2">
      <c r="A1223" s="185" t="s">
        <v>101</v>
      </c>
      <c r="B1223" s="187" t="s">
        <v>151</v>
      </c>
      <c r="C1223" s="185" t="s">
        <v>41</v>
      </c>
      <c r="D1223" s="185" t="s">
        <v>152</v>
      </c>
      <c r="E1223" s="286" t="s">
        <v>102</v>
      </c>
      <c r="F1223" s="286"/>
      <c r="G1223" s="186" t="s">
        <v>111</v>
      </c>
      <c r="H1223" s="189">
        <v>1</v>
      </c>
      <c r="I1223" s="188">
        <v>28.64</v>
      </c>
      <c r="J1223" s="188">
        <v>28.64</v>
      </c>
    </row>
    <row r="1224" spans="1:10" ht="24" customHeight="1" x14ac:dyDescent="0.2">
      <c r="A1224" s="191" t="s">
        <v>103</v>
      </c>
      <c r="B1224" s="193" t="s">
        <v>405</v>
      </c>
      <c r="C1224" s="191" t="s">
        <v>41</v>
      </c>
      <c r="D1224" s="191" t="s">
        <v>406</v>
      </c>
      <c r="E1224" s="296" t="s">
        <v>102</v>
      </c>
      <c r="F1224" s="296"/>
      <c r="G1224" s="192" t="s">
        <v>111</v>
      </c>
      <c r="H1224" s="196">
        <v>1</v>
      </c>
      <c r="I1224" s="194">
        <v>0.38</v>
      </c>
      <c r="J1224" s="194">
        <v>0.38</v>
      </c>
    </row>
    <row r="1225" spans="1:10" ht="24" customHeight="1" x14ac:dyDescent="0.2">
      <c r="A1225" s="197" t="s">
        <v>114</v>
      </c>
      <c r="B1225" s="199" t="s">
        <v>292</v>
      </c>
      <c r="C1225" s="197" t="s">
        <v>41</v>
      </c>
      <c r="D1225" s="197" t="s">
        <v>293</v>
      </c>
      <c r="E1225" s="287" t="s">
        <v>135</v>
      </c>
      <c r="F1225" s="287"/>
      <c r="G1225" s="198" t="s">
        <v>111</v>
      </c>
      <c r="H1225" s="202">
        <v>1</v>
      </c>
      <c r="I1225" s="200">
        <v>0.62</v>
      </c>
      <c r="J1225" s="200">
        <v>0.62</v>
      </c>
    </row>
    <row r="1226" spans="1:10" ht="24" customHeight="1" x14ac:dyDescent="0.2">
      <c r="A1226" s="197" t="s">
        <v>114</v>
      </c>
      <c r="B1226" s="199" t="s">
        <v>276</v>
      </c>
      <c r="C1226" s="197" t="s">
        <v>41</v>
      </c>
      <c r="D1226" s="197" t="s">
        <v>277</v>
      </c>
      <c r="E1226" s="287" t="s">
        <v>278</v>
      </c>
      <c r="F1226" s="287"/>
      <c r="G1226" s="198" t="s">
        <v>111</v>
      </c>
      <c r="H1226" s="202">
        <v>1</v>
      </c>
      <c r="I1226" s="200">
        <v>0.81</v>
      </c>
      <c r="J1226" s="200">
        <v>0.81</v>
      </c>
    </row>
    <row r="1227" spans="1:10" ht="24" customHeight="1" x14ac:dyDescent="0.2">
      <c r="A1227" s="197" t="s">
        <v>114</v>
      </c>
      <c r="B1227" s="199" t="s">
        <v>294</v>
      </c>
      <c r="C1227" s="197" t="s">
        <v>41</v>
      </c>
      <c r="D1227" s="197" t="s">
        <v>295</v>
      </c>
      <c r="E1227" s="287" t="s">
        <v>135</v>
      </c>
      <c r="F1227" s="287"/>
      <c r="G1227" s="198" t="s">
        <v>111</v>
      </c>
      <c r="H1227" s="202">
        <v>1</v>
      </c>
      <c r="I1227" s="200">
        <v>7.0000000000000007E-2</v>
      </c>
      <c r="J1227" s="200">
        <v>7.0000000000000007E-2</v>
      </c>
    </row>
    <row r="1228" spans="1:10" ht="24" customHeight="1" x14ac:dyDescent="0.2">
      <c r="A1228" s="197" t="s">
        <v>114</v>
      </c>
      <c r="B1228" s="199" t="s">
        <v>281</v>
      </c>
      <c r="C1228" s="197" t="s">
        <v>41</v>
      </c>
      <c r="D1228" s="197" t="s">
        <v>282</v>
      </c>
      <c r="E1228" s="287" t="s">
        <v>283</v>
      </c>
      <c r="F1228" s="287"/>
      <c r="G1228" s="198" t="s">
        <v>111</v>
      </c>
      <c r="H1228" s="202">
        <v>1</v>
      </c>
      <c r="I1228" s="200">
        <v>0.06</v>
      </c>
      <c r="J1228" s="200">
        <v>0.06</v>
      </c>
    </row>
    <row r="1229" spans="1:10" ht="24" customHeight="1" x14ac:dyDescent="0.2">
      <c r="A1229" s="197" t="s">
        <v>114</v>
      </c>
      <c r="B1229" s="199" t="s">
        <v>407</v>
      </c>
      <c r="C1229" s="197" t="s">
        <v>41</v>
      </c>
      <c r="D1229" s="197" t="s">
        <v>408</v>
      </c>
      <c r="E1229" s="287" t="s">
        <v>163</v>
      </c>
      <c r="F1229" s="287"/>
      <c r="G1229" s="198" t="s">
        <v>111</v>
      </c>
      <c r="H1229" s="202">
        <v>1</v>
      </c>
      <c r="I1229" s="200">
        <v>26.7</v>
      </c>
      <c r="J1229" s="200">
        <v>26.7</v>
      </c>
    </row>
    <row r="1230" spans="1:10" x14ac:dyDescent="0.2">
      <c r="A1230" s="205"/>
      <c r="B1230" s="205"/>
      <c r="C1230" s="205"/>
      <c r="D1230" s="205"/>
      <c r="E1230" s="205"/>
      <c r="F1230" s="206"/>
      <c r="G1230" s="205"/>
      <c r="H1230" s="206"/>
      <c r="I1230" s="205"/>
      <c r="J1230" s="206"/>
    </row>
    <row r="1231" spans="1:10" ht="15" thickBot="1" x14ac:dyDescent="0.25">
      <c r="A1231" s="205"/>
      <c r="B1231" s="205"/>
      <c r="C1231" s="205"/>
      <c r="D1231" s="205"/>
      <c r="E1231" s="205" t="s">
        <v>107</v>
      </c>
      <c r="F1231" s="206">
        <v>6.78</v>
      </c>
      <c r="G1231" s="205"/>
      <c r="H1231" s="289" t="s">
        <v>108</v>
      </c>
      <c r="I1231" s="289"/>
      <c r="J1231" s="206">
        <v>35.42</v>
      </c>
    </row>
    <row r="1232" spans="1:10" ht="0.95" customHeight="1" thickTop="1" x14ac:dyDescent="0.2">
      <c r="A1232" s="190"/>
      <c r="B1232" s="190"/>
      <c r="C1232" s="190"/>
      <c r="D1232" s="190"/>
      <c r="E1232" s="190"/>
      <c r="F1232" s="190"/>
      <c r="G1232" s="190"/>
      <c r="H1232" s="190"/>
      <c r="I1232" s="190"/>
      <c r="J1232" s="190"/>
    </row>
    <row r="1233" spans="1:10" ht="18" customHeight="1" x14ac:dyDescent="0.2">
      <c r="A1233" s="182"/>
      <c r="B1233" s="184" t="s">
        <v>5</v>
      </c>
      <c r="C1233" s="182" t="s">
        <v>6</v>
      </c>
      <c r="D1233" s="182" t="s">
        <v>7</v>
      </c>
      <c r="E1233" s="285" t="s">
        <v>98</v>
      </c>
      <c r="F1233" s="285"/>
      <c r="G1233" s="183" t="s">
        <v>8</v>
      </c>
      <c r="H1233" s="184" t="s">
        <v>9</v>
      </c>
      <c r="I1233" s="184" t="s">
        <v>99</v>
      </c>
      <c r="J1233" s="184" t="s">
        <v>100</v>
      </c>
    </row>
    <row r="1234" spans="1:10" ht="24" customHeight="1" x14ac:dyDescent="0.2">
      <c r="A1234" s="185" t="s">
        <v>101</v>
      </c>
      <c r="B1234" s="187" t="s">
        <v>722</v>
      </c>
      <c r="C1234" s="185" t="s">
        <v>45</v>
      </c>
      <c r="D1234" s="185" t="s">
        <v>723</v>
      </c>
      <c r="E1234" s="286" t="s">
        <v>106</v>
      </c>
      <c r="F1234" s="286"/>
      <c r="G1234" s="186" t="s">
        <v>50</v>
      </c>
      <c r="H1234" s="189">
        <v>1</v>
      </c>
      <c r="I1234" s="188">
        <v>1.19</v>
      </c>
      <c r="J1234" s="188">
        <v>1.19</v>
      </c>
    </row>
    <row r="1235" spans="1:10" ht="15" customHeight="1" x14ac:dyDescent="0.2">
      <c r="A1235" s="285" t="s">
        <v>166</v>
      </c>
      <c r="B1235" s="294" t="s">
        <v>5</v>
      </c>
      <c r="C1235" s="285" t="s">
        <v>6</v>
      </c>
      <c r="D1235" s="285" t="s">
        <v>167</v>
      </c>
      <c r="E1235" s="294" t="s">
        <v>168</v>
      </c>
      <c r="F1235" s="293" t="s">
        <v>169</v>
      </c>
      <c r="G1235" s="294"/>
      <c r="H1235" s="293" t="s">
        <v>170</v>
      </c>
      <c r="I1235" s="294"/>
      <c r="J1235" s="294" t="s">
        <v>171</v>
      </c>
    </row>
    <row r="1236" spans="1:10" ht="15" customHeight="1" x14ac:dyDescent="0.2">
      <c r="A1236" s="294"/>
      <c r="B1236" s="294"/>
      <c r="C1236" s="294"/>
      <c r="D1236" s="294"/>
      <c r="E1236" s="294"/>
      <c r="F1236" s="184" t="s">
        <v>172</v>
      </c>
      <c r="G1236" s="184" t="s">
        <v>173</v>
      </c>
      <c r="H1236" s="184" t="s">
        <v>172</v>
      </c>
      <c r="I1236" s="184" t="s">
        <v>173</v>
      </c>
      <c r="J1236" s="294"/>
    </row>
    <row r="1237" spans="1:10" ht="24" customHeight="1" x14ac:dyDescent="0.2">
      <c r="A1237" s="197" t="s">
        <v>114</v>
      </c>
      <c r="B1237" s="199" t="s">
        <v>258</v>
      </c>
      <c r="C1237" s="197" t="s">
        <v>45</v>
      </c>
      <c r="D1237" s="197" t="s">
        <v>259</v>
      </c>
      <c r="E1237" s="202">
        <v>1</v>
      </c>
      <c r="F1237" s="200">
        <v>1</v>
      </c>
      <c r="G1237" s="200">
        <v>0</v>
      </c>
      <c r="H1237" s="201">
        <v>292.44139999999999</v>
      </c>
      <c r="I1237" s="201">
        <v>82.760599999999997</v>
      </c>
      <c r="J1237" s="201">
        <v>292.44139999999999</v>
      </c>
    </row>
    <row r="1238" spans="1:10" ht="20.100000000000001" customHeight="1" x14ac:dyDescent="0.2">
      <c r="A1238" s="290"/>
      <c r="B1238" s="290"/>
      <c r="C1238" s="290"/>
      <c r="D1238" s="290"/>
      <c r="E1238" s="290"/>
      <c r="F1238" s="290"/>
      <c r="G1238" s="290" t="s">
        <v>176</v>
      </c>
      <c r="H1238" s="290"/>
      <c r="I1238" s="290"/>
      <c r="J1238" s="204">
        <v>292.44139999999999</v>
      </c>
    </row>
    <row r="1239" spans="1:10" ht="20.100000000000001" customHeight="1" x14ac:dyDescent="0.2">
      <c r="A1239" s="290"/>
      <c r="B1239" s="290"/>
      <c r="C1239" s="290"/>
      <c r="D1239" s="290"/>
      <c r="E1239" s="290"/>
      <c r="F1239" s="290"/>
      <c r="G1239" s="290" t="s">
        <v>182</v>
      </c>
      <c r="H1239" s="290"/>
      <c r="I1239" s="290"/>
      <c r="J1239" s="204">
        <v>292.44139999999999</v>
      </c>
    </row>
    <row r="1240" spans="1:10" ht="20.100000000000001" customHeight="1" x14ac:dyDescent="0.2">
      <c r="A1240" s="290"/>
      <c r="B1240" s="290"/>
      <c r="C1240" s="290"/>
      <c r="D1240" s="290"/>
      <c r="E1240" s="290"/>
      <c r="F1240" s="290"/>
      <c r="G1240" s="290" t="s">
        <v>183</v>
      </c>
      <c r="H1240" s="290"/>
      <c r="I1240" s="290"/>
      <c r="J1240" s="204">
        <v>1.43E-2</v>
      </c>
    </row>
    <row r="1241" spans="1:10" ht="20.100000000000001" customHeight="1" x14ac:dyDescent="0.2">
      <c r="A1241" s="290"/>
      <c r="B1241" s="290"/>
      <c r="C1241" s="290"/>
      <c r="D1241" s="290"/>
      <c r="E1241" s="290"/>
      <c r="F1241" s="290"/>
      <c r="G1241" s="290" t="s">
        <v>184</v>
      </c>
      <c r="H1241" s="290"/>
      <c r="I1241" s="290"/>
      <c r="J1241" s="204">
        <v>1.67E-2</v>
      </c>
    </row>
    <row r="1242" spans="1:10" ht="20.100000000000001" customHeight="1" x14ac:dyDescent="0.2">
      <c r="A1242" s="290"/>
      <c r="B1242" s="290"/>
      <c r="C1242" s="290"/>
      <c r="D1242" s="290"/>
      <c r="E1242" s="290"/>
      <c r="F1242" s="290"/>
      <c r="G1242" s="290" t="s">
        <v>185</v>
      </c>
      <c r="H1242" s="290"/>
      <c r="I1242" s="290"/>
      <c r="J1242" s="204">
        <v>249</v>
      </c>
    </row>
    <row r="1243" spans="1:10" ht="20.100000000000001" customHeight="1" x14ac:dyDescent="0.2">
      <c r="A1243" s="290"/>
      <c r="B1243" s="290"/>
      <c r="C1243" s="290"/>
      <c r="D1243" s="290"/>
      <c r="E1243" s="290"/>
      <c r="F1243" s="290"/>
      <c r="G1243" s="290" t="s">
        <v>186</v>
      </c>
      <c r="H1243" s="290"/>
      <c r="I1243" s="290"/>
      <c r="J1243" s="204">
        <v>1.1745000000000001</v>
      </c>
    </row>
    <row r="1244" spans="1:10" x14ac:dyDescent="0.2">
      <c r="A1244" s="205"/>
      <c r="B1244" s="205"/>
      <c r="C1244" s="205"/>
      <c r="D1244" s="205"/>
      <c r="E1244" s="205"/>
      <c r="F1244" s="206"/>
      <c r="G1244" s="205"/>
      <c r="H1244" s="206"/>
      <c r="I1244" s="205"/>
      <c r="J1244" s="206"/>
    </row>
    <row r="1245" spans="1:10" ht="15" thickBot="1" x14ac:dyDescent="0.25">
      <c r="A1245" s="205"/>
      <c r="B1245" s="205"/>
      <c r="C1245" s="205"/>
      <c r="D1245" s="205"/>
      <c r="E1245" s="205" t="s">
        <v>107</v>
      </c>
      <c r="F1245" s="206">
        <v>0.28000000000000003</v>
      </c>
      <c r="G1245" s="205"/>
      <c r="H1245" s="289" t="s">
        <v>108</v>
      </c>
      <c r="I1245" s="289"/>
      <c r="J1245" s="206">
        <v>1.47</v>
      </c>
    </row>
    <row r="1246" spans="1:10" ht="0.95" customHeight="1" thickTop="1" x14ac:dyDescent="0.2">
      <c r="A1246" s="190"/>
      <c r="B1246" s="190"/>
      <c r="C1246" s="190"/>
      <c r="D1246" s="190"/>
      <c r="E1246" s="190"/>
      <c r="F1246" s="190"/>
      <c r="G1246" s="190"/>
      <c r="H1246" s="190"/>
      <c r="I1246" s="190"/>
      <c r="J1246" s="190"/>
    </row>
    <row r="1247" spans="1:10" ht="18" customHeight="1" x14ac:dyDescent="0.2">
      <c r="A1247" s="182"/>
      <c r="B1247" s="184" t="s">
        <v>5</v>
      </c>
      <c r="C1247" s="182" t="s">
        <v>6</v>
      </c>
      <c r="D1247" s="182" t="s">
        <v>7</v>
      </c>
      <c r="E1247" s="285" t="s">
        <v>98</v>
      </c>
      <c r="F1247" s="285"/>
      <c r="G1247" s="183" t="s">
        <v>8</v>
      </c>
      <c r="H1247" s="184" t="s">
        <v>9</v>
      </c>
      <c r="I1247" s="184" t="s">
        <v>99</v>
      </c>
      <c r="J1247" s="184" t="s">
        <v>100</v>
      </c>
    </row>
    <row r="1248" spans="1:10" ht="24" customHeight="1" x14ac:dyDescent="0.2">
      <c r="A1248" s="185" t="s">
        <v>101</v>
      </c>
      <c r="B1248" s="187" t="s">
        <v>724</v>
      </c>
      <c r="C1248" s="185" t="s">
        <v>45</v>
      </c>
      <c r="D1248" s="185" t="s">
        <v>725</v>
      </c>
      <c r="E1248" s="286" t="s">
        <v>106</v>
      </c>
      <c r="F1248" s="286"/>
      <c r="G1248" s="186" t="s">
        <v>50</v>
      </c>
      <c r="H1248" s="189">
        <v>1</v>
      </c>
      <c r="I1248" s="188">
        <v>1.1299999999999999</v>
      </c>
      <c r="J1248" s="188">
        <v>1.1299999999999999</v>
      </c>
    </row>
    <row r="1249" spans="1:10" ht="15" customHeight="1" x14ac:dyDescent="0.2">
      <c r="A1249" s="285" t="s">
        <v>166</v>
      </c>
      <c r="B1249" s="294" t="s">
        <v>5</v>
      </c>
      <c r="C1249" s="285" t="s">
        <v>6</v>
      </c>
      <c r="D1249" s="285" t="s">
        <v>167</v>
      </c>
      <c r="E1249" s="294" t="s">
        <v>168</v>
      </c>
      <c r="F1249" s="293" t="s">
        <v>169</v>
      </c>
      <c r="G1249" s="294"/>
      <c r="H1249" s="293" t="s">
        <v>170</v>
      </c>
      <c r="I1249" s="294"/>
      <c r="J1249" s="294" t="s">
        <v>171</v>
      </c>
    </row>
    <row r="1250" spans="1:10" ht="15" customHeight="1" x14ac:dyDescent="0.2">
      <c r="A1250" s="294"/>
      <c r="B1250" s="294"/>
      <c r="C1250" s="294"/>
      <c r="D1250" s="294"/>
      <c r="E1250" s="294"/>
      <c r="F1250" s="184" t="s">
        <v>172</v>
      </c>
      <c r="G1250" s="184" t="s">
        <v>173</v>
      </c>
      <c r="H1250" s="184" t="s">
        <v>172</v>
      </c>
      <c r="I1250" s="184" t="s">
        <v>173</v>
      </c>
      <c r="J1250" s="294"/>
    </row>
    <row r="1251" spans="1:10" ht="24" customHeight="1" x14ac:dyDescent="0.2">
      <c r="A1251" s="197" t="s">
        <v>114</v>
      </c>
      <c r="B1251" s="199" t="s">
        <v>232</v>
      </c>
      <c r="C1251" s="197" t="s">
        <v>45</v>
      </c>
      <c r="D1251" s="197" t="s">
        <v>233</v>
      </c>
      <c r="E1251" s="202">
        <v>1</v>
      </c>
      <c r="F1251" s="200">
        <v>1</v>
      </c>
      <c r="G1251" s="200">
        <v>0</v>
      </c>
      <c r="H1251" s="201">
        <v>278.09460000000001</v>
      </c>
      <c r="I1251" s="201">
        <v>75.520799999999994</v>
      </c>
      <c r="J1251" s="201">
        <v>278.09460000000001</v>
      </c>
    </row>
    <row r="1252" spans="1:10" ht="20.100000000000001" customHeight="1" x14ac:dyDescent="0.2">
      <c r="A1252" s="290"/>
      <c r="B1252" s="290"/>
      <c r="C1252" s="290"/>
      <c r="D1252" s="290"/>
      <c r="E1252" s="290"/>
      <c r="F1252" s="290"/>
      <c r="G1252" s="290" t="s">
        <v>176</v>
      </c>
      <c r="H1252" s="290"/>
      <c r="I1252" s="290"/>
      <c r="J1252" s="204">
        <v>278.09460000000001</v>
      </c>
    </row>
    <row r="1253" spans="1:10" ht="20.100000000000001" customHeight="1" x14ac:dyDescent="0.2">
      <c r="A1253" s="290"/>
      <c r="B1253" s="290"/>
      <c r="C1253" s="290"/>
      <c r="D1253" s="290"/>
      <c r="E1253" s="290"/>
      <c r="F1253" s="290"/>
      <c r="G1253" s="290" t="s">
        <v>182</v>
      </c>
      <c r="H1253" s="290"/>
      <c r="I1253" s="290"/>
      <c r="J1253" s="204">
        <v>278.09460000000001</v>
      </c>
    </row>
    <row r="1254" spans="1:10" ht="20.100000000000001" customHeight="1" x14ac:dyDescent="0.2">
      <c r="A1254" s="290"/>
      <c r="B1254" s="290"/>
      <c r="C1254" s="290"/>
      <c r="D1254" s="290"/>
      <c r="E1254" s="290"/>
      <c r="F1254" s="290"/>
      <c r="G1254" s="290" t="s">
        <v>183</v>
      </c>
      <c r="H1254" s="290"/>
      <c r="I1254" s="290"/>
      <c r="J1254" s="204">
        <v>1.43E-2</v>
      </c>
    </row>
    <row r="1255" spans="1:10" ht="20.100000000000001" customHeight="1" x14ac:dyDescent="0.2">
      <c r="A1255" s="290"/>
      <c r="B1255" s="290"/>
      <c r="C1255" s="290"/>
      <c r="D1255" s="290"/>
      <c r="E1255" s="290"/>
      <c r="F1255" s="290"/>
      <c r="G1255" s="290" t="s">
        <v>184</v>
      </c>
      <c r="H1255" s="290"/>
      <c r="I1255" s="290"/>
      <c r="J1255" s="204">
        <v>1.5900000000000001E-2</v>
      </c>
    </row>
    <row r="1256" spans="1:10" ht="20.100000000000001" customHeight="1" x14ac:dyDescent="0.2">
      <c r="A1256" s="290"/>
      <c r="B1256" s="290"/>
      <c r="C1256" s="290"/>
      <c r="D1256" s="290"/>
      <c r="E1256" s="290"/>
      <c r="F1256" s="290"/>
      <c r="G1256" s="290" t="s">
        <v>185</v>
      </c>
      <c r="H1256" s="290"/>
      <c r="I1256" s="290"/>
      <c r="J1256" s="204">
        <v>248.59</v>
      </c>
    </row>
    <row r="1257" spans="1:10" ht="20.100000000000001" customHeight="1" x14ac:dyDescent="0.2">
      <c r="A1257" s="290"/>
      <c r="B1257" s="290"/>
      <c r="C1257" s="290"/>
      <c r="D1257" s="290"/>
      <c r="E1257" s="290"/>
      <c r="F1257" s="290"/>
      <c r="G1257" s="290" t="s">
        <v>186</v>
      </c>
      <c r="H1257" s="290"/>
      <c r="I1257" s="290"/>
      <c r="J1257" s="204">
        <v>1.1187</v>
      </c>
    </row>
    <row r="1258" spans="1:10" x14ac:dyDescent="0.2">
      <c r="A1258" s="205"/>
      <c r="B1258" s="205"/>
      <c r="C1258" s="205"/>
      <c r="D1258" s="205"/>
      <c r="E1258" s="205"/>
      <c r="F1258" s="206"/>
      <c r="G1258" s="205"/>
      <c r="H1258" s="206"/>
      <c r="I1258" s="205"/>
      <c r="J1258" s="206"/>
    </row>
    <row r="1259" spans="1:10" ht="15" thickBot="1" x14ac:dyDescent="0.25">
      <c r="A1259" s="205"/>
      <c r="B1259" s="205"/>
      <c r="C1259" s="205"/>
      <c r="D1259" s="205"/>
      <c r="E1259" s="205" t="s">
        <v>107</v>
      </c>
      <c r="F1259" s="206">
        <v>0.26</v>
      </c>
      <c r="G1259" s="205"/>
      <c r="H1259" s="289" t="s">
        <v>108</v>
      </c>
      <c r="I1259" s="289"/>
      <c r="J1259" s="206">
        <v>1.39</v>
      </c>
    </row>
    <row r="1260" spans="1:10" ht="0.95" customHeight="1" thickTop="1" x14ac:dyDescent="0.2">
      <c r="A1260" s="190"/>
      <c r="B1260" s="190"/>
      <c r="C1260" s="190"/>
      <c r="D1260" s="190"/>
      <c r="E1260" s="190"/>
      <c r="F1260" s="190"/>
      <c r="G1260" s="190"/>
      <c r="H1260" s="190"/>
      <c r="I1260" s="190"/>
      <c r="J1260" s="190"/>
    </row>
    <row r="1261" spans="1:10" ht="18" customHeight="1" x14ac:dyDescent="0.2">
      <c r="A1261" s="182"/>
      <c r="B1261" s="184" t="s">
        <v>5</v>
      </c>
      <c r="C1261" s="182" t="s">
        <v>6</v>
      </c>
      <c r="D1261" s="182" t="s">
        <v>7</v>
      </c>
      <c r="E1261" s="285" t="s">
        <v>98</v>
      </c>
      <c r="F1261" s="285"/>
      <c r="G1261" s="183" t="s">
        <v>8</v>
      </c>
      <c r="H1261" s="184" t="s">
        <v>9</v>
      </c>
      <c r="I1261" s="184" t="s">
        <v>99</v>
      </c>
      <c r="J1261" s="184" t="s">
        <v>100</v>
      </c>
    </row>
    <row r="1262" spans="1:10" ht="24" customHeight="1" x14ac:dyDescent="0.2">
      <c r="A1262" s="185" t="s">
        <v>101</v>
      </c>
      <c r="B1262" s="187" t="s">
        <v>104</v>
      </c>
      <c r="C1262" s="185" t="s">
        <v>45</v>
      </c>
      <c r="D1262" s="185" t="s">
        <v>105</v>
      </c>
      <c r="E1262" s="286" t="s">
        <v>106</v>
      </c>
      <c r="F1262" s="286"/>
      <c r="G1262" s="186" t="s">
        <v>50</v>
      </c>
      <c r="H1262" s="189">
        <v>1</v>
      </c>
      <c r="I1262" s="188">
        <v>0.57999999999999996</v>
      </c>
      <c r="J1262" s="188">
        <v>0.57999999999999996</v>
      </c>
    </row>
    <row r="1263" spans="1:10" ht="15" customHeight="1" x14ac:dyDescent="0.2">
      <c r="A1263" s="285" t="s">
        <v>166</v>
      </c>
      <c r="B1263" s="294" t="s">
        <v>5</v>
      </c>
      <c r="C1263" s="285" t="s">
        <v>6</v>
      </c>
      <c r="D1263" s="285" t="s">
        <v>167</v>
      </c>
      <c r="E1263" s="294" t="s">
        <v>168</v>
      </c>
      <c r="F1263" s="293" t="s">
        <v>169</v>
      </c>
      <c r="G1263" s="294"/>
      <c r="H1263" s="293" t="s">
        <v>170</v>
      </c>
      <c r="I1263" s="294"/>
      <c r="J1263" s="294" t="s">
        <v>171</v>
      </c>
    </row>
    <row r="1264" spans="1:10" ht="15" customHeight="1" x14ac:dyDescent="0.2">
      <c r="A1264" s="294"/>
      <c r="B1264" s="294"/>
      <c r="C1264" s="294"/>
      <c r="D1264" s="294"/>
      <c r="E1264" s="294"/>
      <c r="F1264" s="184" t="s">
        <v>172</v>
      </c>
      <c r="G1264" s="184" t="s">
        <v>173</v>
      </c>
      <c r="H1264" s="184" t="s">
        <v>172</v>
      </c>
      <c r="I1264" s="184" t="s">
        <v>173</v>
      </c>
      <c r="J1264" s="294"/>
    </row>
    <row r="1265" spans="1:10" ht="24" customHeight="1" x14ac:dyDescent="0.2">
      <c r="A1265" s="197" t="s">
        <v>114</v>
      </c>
      <c r="B1265" s="199" t="s">
        <v>442</v>
      </c>
      <c r="C1265" s="197" t="s">
        <v>45</v>
      </c>
      <c r="D1265" s="197" t="s">
        <v>443</v>
      </c>
      <c r="E1265" s="202">
        <v>1</v>
      </c>
      <c r="F1265" s="200">
        <v>1</v>
      </c>
      <c r="G1265" s="200">
        <v>0</v>
      </c>
      <c r="H1265" s="201">
        <v>427.98759999999999</v>
      </c>
      <c r="I1265" s="201">
        <v>123.1388</v>
      </c>
      <c r="J1265" s="201">
        <v>427.98759999999999</v>
      </c>
    </row>
    <row r="1266" spans="1:10" ht="20.100000000000001" customHeight="1" x14ac:dyDescent="0.2">
      <c r="A1266" s="290"/>
      <c r="B1266" s="290"/>
      <c r="C1266" s="290"/>
      <c r="D1266" s="290"/>
      <c r="E1266" s="290"/>
      <c r="F1266" s="290"/>
      <c r="G1266" s="290" t="s">
        <v>176</v>
      </c>
      <c r="H1266" s="290"/>
      <c r="I1266" s="290"/>
      <c r="J1266" s="204">
        <v>427.98759999999999</v>
      </c>
    </row>
    <row r="1267" spans="1:10" ht="20.100000000000001" customHeight="1" x14ac:dyDescent="0.2">
      <c r="A1267" s="290"/>
      <c r="B1267" s="290"/>
      <c r="C1267" s="290"/>
      <c r="D1267" s="290"/>
      <c r="E1267" s="290"/>
      <c r="F1267" s="290"/>
      <c r="G1267" s="290" t="s">
        <v>182</v>
      </c>
      <c r="H1267" s="290"/>
      <c r="I1267" s="290"/>
      <c r="J1267" s="204">
        <v>427.98759999999999</v>
      </c>
    </row>
    <row r="1268" spans="1:10" ht="20.100000000000001" customHeight="1" x14ac:dyDescent="0.2">
      <c r="A1268" s="290"/>
      <c r="B1268" s="290"/>
      <c r="C1268" s="290"/>
      <c r="D1268" s="290"/>
      <c r="E1268" s="290"/>
      <c r="F1268" s="290"/>
      <c r="G1268" s="290" t="s">
        <v>183</v>
      </c>
      <c r="H1268" s="290"/>
      <c r="I1268" s="290"/>
      <c r="J1268" s="204">
        <v>0</v>
      </c>
    </row>
    <row r="1269" spans="1:10" ht="20.100000000000001" customHeight="1" x14ac:dyDescent="0.2">
      <c r="A1269" s="290"/>
      <c r="B1269" s="290"/>
      <c r="C1269" s="290"/>
      <c r="D1269" s="290"/>
      <c r="E1269" s="290"/>
      <c r="F1269" s="290"/>
      <c r="G1269" s="290" t="s">
        <v>184</v>
      </c>
      <c r="H1269" s="290"/>
      <c r="I1269" s="290"/>
      <c r="J1269" s="204">
        <v>0</v>
      </c>
    </row>
    <row r="1270" spans="1:10" ht="20.100000000000001" customHeight="1" x14ac:dyDescent="0.2">
      <c r="A1270" s="290"/>
      <c r="B1270" s="290"/>
      <c r="C1270" s="290"/>
      <c r="D1270" s="290"/>
      <c r="E1270" s="290"/>
      <c r="F1270" s="290"/>
      <c r="G1270" s="290" t="s">
        <v>185</v>
      </c>
      <c r="H1270" s="290"/>
      <c r="I1270" s="290"/>
      <c r="J1270" s="204">
        <v>731.74</v>
      </c>
    </row>
    <row r="1271" spans="1:10" ht="20.100000000000001" customHeight="1" x14ac:dyDescent="0.2">
      <c r="A1271" s="290"/>
      <c r="B1271" s="290"/>
      <c r="C1271" s="290"/>
      <c r="D1271" s="290"/>
      <c r="E1271" s="290"/>
      <c r="F1271" s="290"/>
      <c r="G1271" s="290" t="s">
        <v>186</v>
      </c>
      <c r="H1271" s="290"/>
      <c r="I1271" s="290"/>
      <c r="J1271" s="204">
        <v>0.58489999999999998</v>
      </c>
    </row>
    <row r="1272" spans="1:10" x14ac:dyDescent="0.2">
      <c r="A1272" s="205"/>
      <c r="B1272" s="205"/>
      <c r="C1272" s="205"/>
      <c r="D1272" s="205"/>
      <c r="E1272" s="205"/>
      <c r="F1272" s="206"/>
      <c r="G1272" s="205"/>
      <c r="H1272" s="206"/>
      <c r="I1272" s="205"/>
      <c r="J1272" s="206"/>
    </row>
    <row r="1273" spans="1:10" ht="15" thickBot="1" x14ac:dyDescent="0.25">
      <c r="A1273" s="205"/>
      <c r="B1273" s="205"/>
      <c r="C1273" s="205"/>
      <c r="D1273" s="205"/>
      <c r="E1273" s="205" t="s">
        <v>107</v>
      </c>
      <c r="F1273" s="206">
        <v>0.13</v>
      </c>
      <c r="G1273" s="205"/>
      <c r="H1273" s="289" t="s">
        <v>108</v>
      </c>
      <c r="I1273" s="289"/>
      <c r="J1273" s="206">
        <v>0.71</v>
      </c>
    </row>
    <row r="1274" spans="1:10" ht="0.95" customHeight="1" thickTop="1" x14ac:dyDescent="0.2">
      <c r="A1274" s="190"/>
      <c r="B1274" s="190"/>
      <c r="C1274" s="190"/>
      <c r="D1274" s="190"/>
      <c r="E1274" s="190"/>
      <c r="F1274" s="190"/>
      <c r="G1274" s="190"/>
      <c r="H1274" s="190"/>
      <c r="I1274" s="190"/>
      <c r="J1274" s="190"/>
    </row>
    <row r="1275" spans="1:10" ht="18" customHeight="1" x14ac:dyDescent="0.2">
      <c r="A1275" s="182"/>
      <c r="B1275" s="184" t="s">
        <v>5</v>
      </c>
      <c r="C1275" s="182" t="s">
        <v>6</v>
      </c>
      <c r="D1275" s="182" t="s">
        <v>7</v>
      </c>
      <c r="E1275" s="285" t="s">
        <v>98</v>
      </c>
      <c r="F1275" s="285"/>
      <c r="G1275" s="183" t="s">
        <v>8</v>
      </c>
      <c r="H1275" s="184" t="s">
        <v>9</v>
      </c>
      <c r="I1275" s="184" t="s">
        <v>99</v>
      </c>
      <c r="J1275" s="184" t="s">
        <v>100</v>
      </c>
    </row>
    <row r="1276" spans="1:10" ht="36" customHeight="1" x14ac:dyDescent="0.2">
      <c r="A1276" s="185" t="s">
        <v>101</v>
      </c>
      <c r="B1276" s="187" t="s">
        <v>576</v>
      </c>
      <c r="C1276" s="185" t="s">
        <v>20</v>
      </c>
      <c r="D1276" s="185" t="s">
        <v>577</v>
      </c>
      <c r="E1276" s="286" t="s">
        <v>578</v>
      </c>
      <c r="F1276" s="286"/>
      <c r="G1276" s="186" t="s">
        <v>50</v>
      </c>
      <c r="H1276" s="189">
        <v>1</v>
      </c>
      <c r="I1276" s="188">
        <v>0.27</v>
      </c>
      <c r="J1276" s="188">
        <v>0.27</v>
      </c>
    </row>
    <row r="1277" spans="1:10" ht="24" customHeight="1" x14ac:dyDescent="0.2">
      <c r="A1277" s="191" t="s">
        <v>103</v>
      </c>
      <c r="B1277" s="193" t="s">
        <v>579</v>
      </c>
      <c r="C1277" s="191" t="s">
        <v>20</v>
      </c>
      <c r="D1277" s="191" t="s">
        <v>580</v>
      </c>
      <c r="E1277" s="296" t="s">
        <v>581</v>
      </c>
      <c r="F1277" s="296"/>
      <c r="G1277" s="192" t="s">
        <v>136</v>
      </c>
      <c r="H1277" s="196">
        <v>2E-3</v>
      </c>
      <c r="I1277" s="194">
        <v>3.7</v>
      </c>
      <c r="J1277" s="194">
        <v>0</v>
      </c>
    </row>
    <row r="1278" spans="1:10" ht="24" customHeight="1" x14ac:dyDescent="0.2">
      <c r="A1278" s="197" t="s">
        <v>114</v>
      </c>
      <c r="B1278" s="199" t="s">
        <v>726</v>
      </c>
      <c r="C1278" s="197" t="s">
        <v>20</v>
      </c>
      <c r="D1278" s="197" t="s">
        <v>727</v>
      </c>
      <c r="E1278" s="287" t="s">
        <v>135</v>
      </c>
      <c r="F1278" s="287"/>
      <c r="G1278" s="198" t="s">
        <v>136</v>
      </c>
      <c r="H1278" s="202">
        <v>3.9525999999999997E-3</v>
      </c>
      <c r="I1278" s="200">
        <v>65.45</v>
      </c>
      <c r="J1278" s="200">
        <v>0.25</v>
      </c>
    </row>
    <row r="1279" spans="1:10" ht="24" customHeight="1" x14ac:dyDescent="0.2">
      <c r="A1279" s="197" t="s">
        <v>114</v>
      </c>
      <c r="B1279" s="199" t="s">
        <v>403</v>
      </c>
      <c r="C1279" s="197" t="s">
        <v>41</v>
      </c>
      <c r="D1279" s="197" t="s">
        <v>404</v>
      </c>
      <c r="E1279" s="287" t="s">
        <v>163</v>
      </c>
      <c r="F1279" s="287"/>
      <c r="G1279" s="198" t="s">
        <v>111</v>
      </c>
      <c r="H1279" s="202">
        <v>1.9762999999999998E-3</v>
      </c>
      <c r="I1279" s="200">
        <v>12.11</v>
      </c>
      <c r="J1279" s="200">
        <v>0.02</v>
      </c>
    </row>
    <row r="1280" spans="1:10" x14ac:dyDescent="0.2">
      <c r="A1280" s="205"/>
      <c r="B1280" s="205"/>
      <c r="C1280" s="205"/>
      <c r="D1280" s="205"/>
      <c r="E1280" s="205"/>
      <c r="F1280" s="206"/>
      <c r="G1280" s="205"/>
      <c r="H1280" s="206"/>
      <c r="I1280" s="205"/>
      <c r="J1280" s="206"/>
    </row>
    <row r="1281" spans="1:10" ht="15" thickBot="1" x14ac:dyDescent="0.25">
      <c r="A1281" s="205"/>
      <c r="B1281" s="205"/>
      <c r="C1281" s="205"/>
      <c r="D1281" s="205"/>
      <c r="E1281" s="205" t="s">
        <v>107</v>
      </c>
      <c r="F1281" s="206">
        <v>0.06</v>
      </c>
      <c r="G1281" s="205"/>
      <c r="H1281" s="289" t="s">
        <v>108</v>
      </c>
      <c r="I1281" s="289"/>
      <c r="J1281" s="206">
        <v>0.33</v>
      </c>
    </row>
    <row r="1282" spans="1:10" ht="0.95" customHeight="1" thickTop="1" x14ac:dyDescent="0.2">
      <c r="A1282" s="190"/>
      <c r="B1282" s="190"/>
      <c r="C1282" s="190"/>
      <c r="D1282" s="190"/>
      <c r="E1282" s="190"/>
      <c r="F1282" s="190"/>
      <c r="G1282" s="190"/>
      <c r="H1282" s="190"/>
      <c r="I1282" s="190"/>
      <c r="J1282" s="190"/>
    </row>
    <row r="1283" spans="1:10" ht="18" customHeight="1" x14ac:dyDescent="0.2">
      <c r="A1283" s="182"/>
      <c r="B1283" s="184" t="s">
        <v>5</v>
      </c>
      <c r="C1283" s="182" t="s">
        <v>6</v>
      </c>
      <c r="D1283" s="182" t="s">
        <v>7</v>
      </c>
      <c r="E1283" s="285" t="s">
        <v>98</v>
      </c>
      <c r="F1283" s="285"/>
      <c r="G1283" s="183" t="s">
        <v>8</v>
      </c>
      <c r="H1283" s="184" t="s">
        <v>9</v>
      </c>
      <c r="I1283" s="184" t="s">
        <v>99</v>
      </c>
      <c r="J1283" s="184" t="s">
        <v>100</v>
      </c>
    </row>
    <row r="1284" spans="1:10" ht="24" customHeight="1" x14ac:dyDescent="0.2">
      <c r="A1284" s="185" t="s">
        <v>101</v>
      </c>
      <c r="B1284" s="187" t="s">
        <v>129</v>
      </c>
      <c r="C1284" s="185" t="s">
        <v>41</v>
      </c>
      <c r="D1284" s="185" t="s">
        <v>130</v>
      </c>
      <c r="E1284" s="286" t="s">
        <v>102</v>
      </c>
      <c r="F1284" s="286"/>
      <c r="G1284" s="186" t="s">
        <v>111</v>
      </c>
      <c r="H1284" s="189">
        <v>1</v>
      </c>
      <c r="I1284" s="188">
        <v>39.82</v>
      </c>
      <c r="J1284" s="188">
        <v>39.82</v>
      </c>
    </row>
    <row r="1285" spans="1:10" ht="24" customHeight="1" x14ac:dyDescent="0.2">
      <c r="A1285" s="191" t="s">
        <v>103</v>
      </c>
      <c r="B1285" s="193" t="s">
        <v>409</v>
      </c>
      <c r="C1285" s="191" t="s">
        <v>41</v>
      </c>
      <c r="D1285" s="191" t="s">
        <v>410</v>
      </c>
      <c r="E1285" s="296" t="s">
        <v>102</v>
      </c>
      <c r="F1285" s="296"/>
      <c r="G1285" s="192" t="s">
        <v>111</v>
      </c>
      <c r="H1285" s="196">
        <v>1</v>
      </c>
      <c r="I1285" s="194">
        <v>0.25</v>
      </c>
      <c r="J1285" s="194">
        <v>0.25</v>
      </c>
    </row>
    <row r="1286" spans="1:10" ht="24" customHeight="1" x14ac:dyDescent="0.2">
      <c r="A1286" s="197" t="s">
        <v>114</v>
      </c>
      <c r="B1286" s="199" t="s">
        <v>274</v>
      </c>
      <c r="C1286" s="197" t="s">
        <v>41</v>
      </c>
      <c r="D1286" s="197" t="s">
        <v>275</v>
      </c>
      <c r="E1286" s="287" t="s">
        <v>135</v>
      </c>
      <c r="F1286" s="287"/>
      <c r="G1286" s="198" t="s">
        <v>111</v>
      </c>
      <c r="H1286" s="202">
        <v>1</v>
      </c>
      <c r="I1286" s="200">
        <v>0.69</v>
      </c>
      <c r="J1286" s="200">
        <v>0.69</v>
      </c>
    </row>
    <row r="1287" spans="1:10" ht="24" customHeight="1" x14ac:dyDescent="0.2">
      <c r="A1287" s="197" t="s">
        <v>114</v>
      </c>
      <c r="B1287" s="199" t="s">
        <v>276</v>
      </c>
      <c r="C1287" s="197" t="s">
        <v>41</v>
      </c>
      <c r="D1287" s="197" t="s">
        <v>277</v>
      </c>
      <c r="E1287" s="287" t="s">
        <v>278</v>
      </c>
      <c r="F1287" s="287"/>
      <c r="G1287" s="198" t="s">
        <v>111</v>
      </c>
      <c r="H1287" s="202">
        <v>1</v>
      </c>
      <c r="I1287" s="200">
        <v>0.81</v>
      </c>
      <c r="J1287" s="200">
        <v>0.81</v>
      </c>
    </row>
    <row r="1288" spans="1:10" ht="24" customHeight="1" x14ac:dyDescent="0.2">
      <c r="A1288" s="197" t="s">
        <v>114</v>
      </c>
      <c r="B1288" s="199" t="s">
        <v>279</v>
      </c>
      <c r="C1288" s="197" t="s">
        <v>41</v>
      </c>
      <c r="D1288" s="197" t="s">
        <v>280</v>
      </c>
      <c r="E1288" s="287" t="s">
        <v>135</v>
      </c>
      <c r="F1288" s="287"/>
      <c r="G1288" s="198" t="s">
        <v>111</v>
      </c>
      <c r="H1288" s="202">
        <v>1</v>
      </c>
      <c r="I1288" s="200">
        <v>0.05</v>
      </c>
      <c r="J1288" s="200">
        <v>0.05</v>
      </c>
    </row>
    <row r="1289" spans="1:10" ht="24" customHeight="1" x14ac:dyDescent="0.2">
      <c r="A1289" s="197" t="s">
        <v>114</v>
      </c>
      <c r="B1289" s="199" t="s">
        <v>281</v>
      </c>
      <c r="C1289" s="197" t="s">
        <v>41</v>
      </c>
      <c r="D1289" s="197" t="s">
        <v>282</v>
      </c>
      <c r="E1289" s="287" t="s">
        <v>283</v>
      </c>
      <c r="F1289" s="287"/>
      <c r="G1289" s="198" t="s">
        <v>111</v>
      </c>
      <c r="H1289" s="202">
        <v>1</v>
      </c>
      <c r="I1289" s="200">
        <v>0.06</v>
      </c>
      <c r="J1289" s="200">
        <v>0.06</v>
      </c>
    </row>
    <row r="1290" spans="1:10" ht="24" customHeight="1" x14ac:dyDescent="0.2">
      <c r="A1290" s="197" t="s">
        <v>114</v>
      </c>
      <c r="B1290" s="199" t="s">
        <v>411</v>
      </c>
      <c r="C1290" s="197" t="s">
        <v>41</v>
      </c>
      <c r="D1290" s="197" t="s">
        <v>412</v>
      </c>
      <c r="E1290" s="287" t="s">
        <v>163</v>
      </c>
      <c r="F1290" s="287"/>
      <c r="G1290" s="198" t="s">
        <v>111</v>
      </c>
      <c r="H1290" s="202">
        <v>1</v>
      </c>
      <c r="I1290" s="200">
        <v>37.96</v>
      </c>
      <c r="J1290" s="200">
        <v>37.96</v>
      </c>
    </row>
    <row r="1291" spans="1:10" x14ac:dyDescent="0.2">
      <c r="A1291" s="205"/>
      <c r="B1291" s="205"/>
      <c r="C1291" s="205"/>
      <c r="D1291" s="205"/>
      <c r="E1291" s="205"/>
      <c r="F1291" s="206"/>
      <c r="G1291" s="205"/>
      <c r="H1291" s="206"/>
      <c r="I1291" s="205"/>
      <c r="J1291" s="206"/>
    </row>
    <row r="1292" spans="1:10" ht="15" thickBot="1" x14ac:dyDescent="0.25">
      <c r="A1292" s="205"/>
      <c r="B1292" s="205"/>
      <c r="C1292" s="205"/>
      <c r="D1292" s="205"/>
      <c r="E1292" s="205" t="s">
        <v>107</v>
      </c>
      <c r="F1292" s="206">
        <v>9.43</v>
      </c>
      <c r="G1292" s="205"/>
      <c r="H1292" s="289" t="s">
        <v>108</v>
      </c>
      <c r="I1292" s="289"/>
      <c r="J1292" s="206">
        <v>49.25</v>
      </c>
    </row>
    <row r="1293" spans="1:10" ht="0.95" customHeight="1" thickTop="1" x14ac:dyDescent="0.2">
      <c r="A1293" s="190"/>
      <c r="B1293" s="190"/>
      <c r="C1293" s="190"/>
      <c r="D1293" s="190"/>
      <c r="E1293" s="190"/>
      <c r="F1293" s="190"/>
      <c r="G1293" s="190"/>
      <c r="H1293" s="190"/>
      <c r="I1293" s="190"/>
      <c r="J1293" s="190"/>
    </row>
  </sheetData>
  <autoFilter ref="A5:J1293" xr:uid="{B509779A-CFB8-4BD2-AB1E-0527F3E982D0}">
    <filterColumn colId="4" showButton="0"/>
  </autoFilter>
  <mergeCells count="1355">
    <mergeCell ref="E8:F8"/>
    <mergeCell ref="E9:F9"/>
    <mergeCell ref="E10:F10"/>
    <mergeCell ref="E11:F11"/>
    <mergeCell ref="E38:F38"/>
    <mergeCell ref="H40:I40"/>
    <mergeCell ref="E42:F42"/>
    <mergeCell ref="E43:F43"/>
    <mergeCell ref="E44:F44"/>
    <mergeCell ref="E45:F45"/>
    <mergeCell ref="E46:F46"/>
    <mergeCell ref="E47:F47"/>
    <mergeCell ref="E48:F48"/>
    <mergeCell ref="E49:F49"/>
    <mergeCell ref="E54:F54"/>
    <mergeCell ref="E55:F55"/>
    <mergeCell ref="H51:I51"/>
    <mergeCell ref="E52:F52"/>
    <mergeCell ref="H52:I52"/>
    <mergeCell ref="E56:F56"/>
    <mergeCell ref="E12:F12"/>
    <mergeCell ref="H14:I14"/>
    <mergeCell ref="E16:F16"/>
    <mergeCell ref="E17:F17"/>
    <mergeCell ref="E18:F18"/>
    <mergeCell ref="E19:F19"/>
    <mergeCell ref="E20:F20"/>
    <mergeCell ref="H22:I22"/>
    <mergeCell ref="E24:F24"/>
    <mergeCell ref="E25:F25"/>
    <mergeCell ref="E26:F26"/>
    <mergeCell ref="H28:I28"/>
    <mergeCell ref="E30:F30"/>
    <mergeCell ref="E31:F31"/>
    <mergeCell ref="E32:F32"/>
    <mergeCell ref="E33:F33"/>
    <mergeCell ref="E34:F34"/>
    <mergeCell ref="E57:F57"/>
    <mergeCell ref="E58:F58"/>
    <mergeCell ref="H60:I60"/>
    <mergeCell ref="E62:F62"/>
    <mergeCell ref="E63:F63"/>
    <mergeCell ref="E64:F64"/>
    <mergeCell ref="E65:F65"/>
    <mergeCell ref="E66:F66"/>
    <mergeCell ref="E67:F67"/>
    <mergeCell ref="E68:F68"/>
    <mergeCell ref="E69:F69"/>
    <mergeCell ref="H71:I71"/>
    <mergeCell ref="E73:F73"/>
    <mergeCell ref="E74:F74"/>
    <mergeCell ref="A75:A76"/>
    <mergeCell ref="B75:B76"/>
    <mergeCell ref="C75:C76"/>
    <mergeCell ref="D75:D76"/>
    <mergeCell ref="E75:E76"/>
    <mergeCell ref="F75:G75"/>
    <mergeCell ref="H75:I75"/>
    <mergeCell ref="J75:J76"/>
    <mergeCell ref="A80:F80"/>
    <mergeCell ref="G80:I80"/>
    <mergeCell ref="F81:I81"/>
    <mergeCell ref="A83:F83"/>
    <mergeCell ref="G83:I83"/>
    <mergeCell ref="A84:F84"/>
    <mergeCell ref="G84:I84"/>
    <mergeCell ref="A85:F85"/>
    <mergeCell ref="G85:I85"/>
    <mergeCell ref="A86:F86"/>
    <mergeCell ref="G86:I86"/>
    <mergeCell ref="A87:F87"/>
    <mergeCell ref="G87:I87"/>
    <mergeCell ref="A88:F88"/>
    <mergeCell ref="G88:I88"/>
    <mergeCell ref="A89:F89"/>
    <mergeCell ref="G89:I89"/>
    <mergeCell ref="H91:I91"/>
    <mergeCell ref="E93:F93"/>
    <mergeCell ref="E94:F94"/>
    <mergeCell ref="A95:A96"/>
    <mergeCell ref="B95:B96"/>
    <mergeCell ref="C95:C96"/>
    <mergeCell ref="D95:D96"/>
    <mergeCell ref="E95:E96"/>
    <mergeCell ref="F95:G95"/>
    <mergeCell ref="H95:I95"/>
    <mergeCell ref="J95:J96"/>
    <mergeCell ref="A98:F98"/>
    <mergeCell ref="G98:I98"/>
    <mergeCell ref="F99:I99"/>
    <mergeCell ref="A101:F101"/>
    <mergeCell ref="G101:I101"/>
    <mergeCell ref="A102:F102"/>
    <mergeCell ref="G102:I102"/>
    <mergeCell ref="C127:C128"/>
    <mergeCell ref="D127:D128"/>
    <mergeCell ref="E127:E128"/>
    <mergeCell ref="F127:G127"/>
    <mergeCell ref="H127:I127"/>
    <mergeCell ref="J127:J128"/>
    <mergeCell ref="A103:F103"/>
    <mergeCell ref="G103:I103"/>
    <mergeCell ref="A104:F104"/>
    <mergeCell ref="G104:I104"/>
    <mergeCell ref="A105:F105"/>
    <mergeCell ref="G105:I105"/>
    <mergeCell ref="A106:F106"/>
    <mergeCell ref="G106:I106"/>
    <mergeCell ref="A107:F107"/>
    <mergeCell ref="G107:I107"/>
    <mergeCell ref="H109:I109"/>
    <mergeCell ref="E111:F111"/>
    <mergeCell ref="E112:F112"/>
    <mergeCell ref="A113:A114"/>
    <mergeCell ref="B113:B114"/>
    <mergeCell ref="C113:C114"/>
    <mergeCell ref="D113:D114"/>
    <mergeCell ref="E113:E114"/>
    <mergeCell ref="F113:G113"/>
    <mergeCell ref="H113:I113"/>
    <mergeCell ref="A158:F158"/>
    <mergeCell ref="G158:I158"/>
    <mergeCell ref="A135:F135"/>
    <mergeCell ref="G135:I135"/>
    <mergeCell ref="H137:I137"/>
    <mergeCell ref="E139:F139"/>
    <mergeCell ref="E140:F140"/>
    <mergeCell ref="A141:A142"/>
    <mergeCell ref="B141:B142"/>
    <mergeCell ref="C141:C142"/>
    <mergeCell ref="D141:D142"/>
    <mergeCell ref="E141:E142"/>
    <mergeCell ref="F141:G141"/>
    <mergeCell ref="H141:I141"/>
    <mergeCell ref="J113:J114"/>
    <mergeCell ref="A116:F116"/>
    <mergeCell ref="G116:I116"/>
    <mergeCell ref="A117:F117"/>
    <mergeCell ref="G117:I117"/>
    <mergeCell ref="A118:F118"/>
    <mergeCell ref="G118:I118"/>
    <mergeCell ref="A119:F119"/>
    <mergeCell ref="G119:I119"/>
    <mergeCell ref="A120:F120"/>
    <mergeCell ref="G120:I120"/>
    <mergeCell ref="A121:F121"/>
    <mergeCell ref="G121:I121"/>
    <mergeCell ref="H123:I123"/>
    <mergeCell ref="E125:F125"/>
    <mergeCell ref="E126:F126"/>
    <mergeCell ref="A127:A128"/>
    <mergeCell ref="B127:B128"/>
    <mergeCell ref="E163:F163"/>
    <mergeCell ref="A164:A165"/>
    <mergeCell ref="B164:B165"/>
    <mergeCell ref="C164:C165"/>
    <mergeCell ref="D164:D165"/>
    <mergeCell ref="E164:E165"/>
    <mergeCell ref="F164:G164"/>
    <mergeCell ref="H164:I164"/>
    <mergeCell ref="J164:J165"/>
    <mergeCell ref="A172:F172"/>
    <mergeCell ref="G172:I172"/>
    <mergeCell ref="F173:I173"/>
    <mergeCell ref="A175:F175"/>
    <mergeCell ref="G175:I175"/>
    <mergeCell ref="A176:F176"/>
    <mergeCell ref="G176:I176"/>
    <mergeCell ref="J141:J142"/>
    <mergeCell ref="A149:F149"/>
    <mergeCell ref="G149:I149"/>
    <mergeCell ref="F150:I150"/>
    <mergeCell ref="A152:F152"/>
    <mergeCell ref="G152:I152"/>
    <mergeCell ref="A153:F153"/>
    <mergeCell ref="G153:I153"/>
    <mergeCell ref="A154:F154"/>
    <mergeCell ref="G154:I154"/>
    <mergeCell ref="A155:F155"/>
    <mergeCell ref="G155:I155"/>
    <mergeCell ref="A156:F156"/>
    <mergeCell ref="G156:I156"/>
    <mergeCell ref="A157:F157"/>
    <mergeCell ref="G157:I157"/>
    <mergeCell ref="E192:F192"/>
    <mergeCell ref="A193:A194"/>
    <mergeCell ref="B193:B194"/>
    <mergeCell ref="C193:C194"/>
    <mergeCell ref="D193:D194"/>
    <mergeCell ref="E193:E194"/>
    <mergeCell ref="F193:G193"/>
    <mergeCell ref="H193:I193"/>
    <mergeCell ref="J193:J194"/>
    <mergeCell ref="A201:F201"/>
    <mergeCell ref="G201:I201"/>
    <mergeCell ref="F202:I202"/>
    <mergeCell ref="A204:F204"/>
    <mergeCell ref="G204:I204"/>
    <mergeCell ref="A205:F205"/>
    <mergeCell ref="G205:I205"/>
    <mergeCell ref="A177:F177"/>
    <mergeCell ref="G177:I177"/>
    <mergeCell ref="A178:F178"/>
    <mergeCell ref="G178:I178"/>
    <mergeCell ref="A179:F179"/>
    <mergeCell ref="G179:I179"/>
    <mergeCell ref="A180:F180"/>
    <mergeCell ref="G180:I180"/>
    <mergeCell ref="A181:F181"/>
    <mergeCell ref="G181:I181"/>
    <mergeCell ref="G182:I182"/>
    <mergeCell ref="G183:I183"/>
    <mergeCell ref="A184:F184"/>
    <mergeCell ref="G184:I184"/>
    <mergeCell ref="H185:I185"/>
    <mergeCell ref="H186:I186"/>
    <mergeCell ref="E263:F263"/>
    <mergeCell ref="A264:F264"/>
    <mergeCell ref="G264:I264"/>
    <mergeCell ref="J236:J237"/>
    <mergeCell ref="A239:F239"/>
    <mergeCell ref="G239:I239"/>
    <mergeCell ref="A240:F240"/>
    <mergeCell ref="G240:I240"/>
    <mergeCell ref="A241:F241"/>
    <mergeCell ref="G241:I241"/>
    <mergeCell ref="A242:F242"/>
    <mergeCell ref="G242:I242"/>
    <mergeCell ref="A243:F243"/>
    <mergeCell ref="G243:I243"/>
    <mergeCell ref="A244:F244"/>
    <mergeCell ref="G244:I244"/>
    <mergeCell ref="H246:I246"/>
    <mergeCell ref="E248:F248"/>
    <mergeCell ref="E249:F249"/>
    <mergeCell ref="A250:A251"/>
    <mergeCell ref="B250:B251"/>
    <mergeCell ref="C250:C251"/>
    <mergeCell ref="D250:D251"/>
    <mergeCell ref="E250:E251"/>
    <mergeCell ref="F250:G250"/>
    <mergeCell ref="H250:I250"/>
    <mergeCell ref="J250:J251"/>
    <mergeCell ref="A236:A237"/>
    <mergeCell ref="B236:B237"/>
    <mergeCell ref="C236:C237"/>
    <mergeCell ref="D236:D237"/>
    <mergeCell ref="E236:E237"/>
    <mergeCell ref="A265:F265"/>
    <mergeCell ref="G265:I265"/>
    <mergeCell ref="A266:F266"/>
    <mergeCell ref="G266:I266"/>
    <mergeCell ref="A267:F267"/>
    <mergeCell ref="G267:I267"/>
    <mergeCell ref="A268:F268"/>
    <mergeCell ref="G268:I268"/>
    <mergeCell ref="G269:I269"/>
    <mergeCell ref="G270:I270"/>
    <mergeCell ref="G271:I271"/>
    <mergeCell ref="G272:I272"/>
    <mergeCell ref="G273:I273"/>
    <mergeCell ref="A274:F274"/>
    <mergeCell ref="G274:I274"/>
    <mergeCell ref="H276:I276"/>
    <mergeCell ref="E278:F278"/>
    <mergeCell ref="E279:F279"/>
    <mergeCell ref="A280:A281"/>
    <mergeCell ref="B280:B281"/>
    <mergeCell ref="C280:C281"/>
    <mergeCell ref="D280:D281"/>
    <mergeCell ref="E280:E281"/>
    <mergeCell ref="F280:G280"/>
    <mergeCell ref="H280:I280"/>
    <mergeCell ref="J280:J281"/>
    <mergeCell ref="A283:F283"/>
    <mergeCell ref="G283:I283"/>
    <mergeCell ref="F284:I284"/>
    <mergeCell ref="A287:F287"/>
    <mergeCell ref="G287:I287"/>
    <mergeCell ref="A288:F288"/>
    <mergeCell ref="G288:I288"/>
    <mergeCell ref="A289:F289"/>
    <mergeCell ref="G289:I289"/>
    <mergeCell ref="A290:F290"/>
    <mergeCell ref="G290:I290"/>
    <mergeCell ref="A291:F291"/>
    <mergeCell ref="G291:I291"/>
    <mergeCell ref="A292:F292"/>
    <mergeCell ref="G292:I292"/>
    <mergeCell ref="A293:F293"/>
    <mergeCell ref="G293:I293"/>
    <mergeCell ref="G294:I294"/>
    <mergeCell ref="G295:I295"/>
    <mergeCell ref="A296:F296"/>
    <mergeCell ref="G296:I296"/>
    <mergeCell ref="H298:I298"/>
    <mergeCell ref="E300:F300"/>
    <mergeCell ref="E301:F301"/>
    <mergeCell ref="A302:A303"/>
    <mergeCell ref="B302:B303"/>
    <mergeCell ref="C302:C303"/>
    <mergeCell ref="D302:D303"/>
    <mergeCell ref="E302:E303"/>
    <mergeCell ref="F302:G302"/>
    <mergeCell ref="H302:I302"/>
    <mergeCell ref="J302:J303"/>
    <mergeCell ref="A305:F305"/>
    <mergeCell ref="G305:I305"/>
    <mergeCell ref="F306:I306"/>
    <mergeCell ref="A309:F309"/>
    <mergeCell ref="G309:I309"/>
    <mergeCell ref="A310:F310"/>
    <mergeCell ref="G310:I310"/>
    <mergeCell ref="A311:F311"/>
    <mergeCell ref="G311:I311"/>
    <mergeCell ref="A312:F312"/>
    <mergeCell ref="G312:I312"/>
    <mergeCell ref="A313:F313"/>
    <mergeCell ref="G313:I313"/>
    <mergeCell ref="A314:F314"/>
    <mergeCell ref="G314:I314"/>
    <mergeCell ref="A315:F315"/>
    <mergeCell ref="G315:I315"/>
    <mergeCell ref="G317:I317"/>
    <mergeCell ref="G318:I318"/>
    <mergeCell ref="A319:F319"/>
    <mergeCell ref="G319:I319"/>
    <mergeCell ref="G320:I320"/>
    <mergeCell ref="G321:I321"/>
    <mergeCell ref="G322:I322"/>
    <mergeCell ref="A323:F323"/>
    <mergeCell ref="G323:I323"/>
    <mergeCell ref="H324:I324"/>
    <mergeCell ref="H325:I325"/>
    <mergeCell ref="H326:I326"/>
    <mergeCell ref="A327:F327"/>
    <mergeCell ref="G327:I327"/>
    <mergeCell ref="G328:I328"/>
    <mergeCell ref="A332:F332"/>
    <mergeCell ref="G332:I332"/>
    <mergeCell ref="H334:I334"/>
    <mergeCell ref="E336:F336"/>
    <mergeCell ref="E337:F337"/>
    <mergeCell ref="A338:A339"/>
    <mergeCell ref="B338:B339"/>
    <mergeCell ref="C338:C339"/>
    <mergeCell ref="D338:D339"/>
    <mergeCell ref="E338:E339"/>
    <mergeCell ref="F338:G338"/>
    <mergeCell ref="H338:I338"/>
    <mergeCell ref="J338:J339"/>
    <mergeCell ref="A341:F341"/>
    <mergeCell ref="G341:I341"/>
    <mergeCell ref="F342:I342"/>
    <mergeCell ref="A345:F345"/>
    <mergeCell ref="G345:I345"/>
    <mergeCell ref="A346:F346"/>
    <mergeCell ref="G346:I346"/>
    <mergeCell ref="E377:F377"/>
    <mergeCell ref="E378:F378"/>
    <mergeCell ref="E379:F379"/>
    <mergeCell ref="E380:F380"/>
    <mergeCell ref="A347:F347"/>
    <mergeCell ref="G347:I347"/>
    <mergeCell ref="A348:F348"/>
    <mergeCell ref="G348:I348"/>
    <mergeCell ref="A349:F349"/>
    <mergeCell ref="G349:I349"/>
    <mergeCell ref="A350:F350"/>
    <mergeCell ref="G350:I350"/>
    <mergeCell ref="A351:F351"/>
    <mergeCell ref="G351:I351"/>
    <mergeCell ref="G352:I352"/>
    <mergeCell ref="G353:I353"/>
    <mergeCell ref="G354:I354"/>
    <mergeCell ref="G355:I355"/>
    <mergeCell ref="G356:I356"/>
    <mergeCell ref="G357:I357"/>
    <mergeCell ref="A358:F358"/>
    <mergeCell ref="G358:I358"/>
    <mergeCell ref="J424:J425"/>
    <mergeCell ref="H405:I405"/>
    <mergeCell ref="A407:J407"/>
    <mergeCell ref="E408:F408"/>
    <mergeCell ref="E409:F409"/>
    <mergeCell ref="A410:A411"/>
    <mergeCell ref="B410:B411"/>
    <mergeCell ref="C410:C411"/>
    <mergeCell ref="D410:D411"/>
    <mergeCell ref="E410:E411"/>
    <mergeCell ref="F410:G410"/>
    <mergeCell ref="H410:I410"/>
    <mergeCell ref="J410:J411"/>
    <mergeCell ref="A413:F413"/>
    <mergeCell ref="G413:I413"/>
    <mergeCell ref="A414:F414"/>
    <mergeCell ref="G414:I414"/>
    <mergeCell ref="A415:F415"/>
    <mergeCell ref="G415:I415"/>
    <mergeCell ref="G431:I431"/>
    <mergeCell ref="A432:F432"/>
    <mergeCell ref="G432:I432"/>
    <mergeCell ref="H434:I434"/>
    <mergeCell ref="E436:F436"/>
    <mergeCell ref="E437:F437"/>
    <mergeCell ref="A438:A439"/>
    <mergeCell ref="B438:B439"/>
    <mergeCell ref="C438:C439"/>
    <mergeCell ref="D438:D439"/>
    <mergeCell ref="E438:E439"/>
    <mergeCell ref="F438:G438"/>
    <mergeCell ref="H438:I438"/>
    <mergeCell ref="A416:F416"/>
    <mergeCell ref="G416:I416"/>
    <mergeCell ref="A417:F417"/>
    <mergeCell ref="G417:I417"/>
    <mergeCell ref="A418:F418"/>
    <mergeCell ref="G418:I418"/>
    <mergeCell ref="H420:I420"/>
    <mergeCell ref="E422:F422"/>
    <mergeCell ref="E423:F423"/>
    <mergeCell ref="A424:A425"/>
    <mergeCell ref="B424:B425"/>
    <mergeCell ref="C424:C425"/>
    <mergeCell ref="D424:D425"/>
    <mergeCell ref="E424:E425"/>
    <mergeCell ref="F424:G424"/>
    <mergeCell ref="H424:I424"/>
    <mergeCell ref="J438:J439"/>
    <mergeCell ref="A442:F442"/>
    <mergeCell ref="G442:I442"/>
    <mergeCell ref="F443:I443"/>
    <mergeCell ref="A445:F445"/>
    <mergeCell ref="G445:I445"/>
    <mergeCell ref="A446:F446"/>
    <mergeCell ref="G446:I446"/>
    <mergeCell ref="A447:F447"/>
    <mergeCell ref="G447:I447"/>
    <mergeCell ref="A448:F448"/>
    <mergeCell ref="G448:I448"/>
    <mergeCell ref="A449:F449"/>
    <mergeCell ref="G449:I449"/>
    <mergeCell ref="A450:F450"/>
    <mergeCell ref="G450:I450"/>
    <mergeCell ref="A451:F451"/>
    <mergeCell ref="G451:I451"/>
    <mergeCell ref="H453:I453"/>
    <mergeCell ref="E455:F455"/>
    <mergeCell ref="E456:F456"/>
    <mergeCell ref="E457:F457"/>
    <mergeCell ref="E458:F458"/>
    <mergeCell ref="E459:F459"/>
    <mergeCell ref="E460:F460"/>
    <mergeCell ref="E461:F461"/>
    <mergeCell ref="E462:F462"/>
    <mergeCell ref="H464:I464"/>
    <mergeCell ref="E466:F466"/>
    <mergeCell ref="E467:F467"/>
    <mergeCell ref="E468:F468"/>
    <mergeCell ref="E469:F469"/>
    <mergeCell ref="E470:F470"/>
    <mergeCell ref="E471:F471"/>
    <mergeCell ref="E472:F472"/>
    <mergeCell ref="E502:F502"/>
    <mergeCell ref="E503:F503"/>
    <mergeCell ref="E504:F504"/>
    <mergeCell ref="H506:I506"/>
    <mergeCell ref="E508:F508"/>
    <mergeCell ref="E509:F509"/>
    <mergeCell ref="E510:F510"/>
    <mergeCell ref="E511:F511"/>
    <mergeCell ref="E512:F512"/>
    <mergeCell ref="E513:F513"/>
    <mergeCell ref="E514:F514"/>
    <mergeCell ref="E473:F473"/>
    <mergeCell ref="H475:I475"/>
    <mergeCell ref="E477:F477"/>
    <mergeCell ref="E478:F478"/>
    <mergeCell ref="E479:F479"/>
    <mergeCell ref="E480:F480"/>
    <mergeCell ref="E481:F481"/>
    <mergeCell ref="E482:F482"/>
    <mergeCell ref="E483:F483"/>
    <mergeCell ref="E484:F484"/>
    <mergeCell ref="H486:I486"/>
    <mergeCell ref="E488:F488"/>
    <mergeCell ref="E489:F489"/>
    <mergeCell ref="E490:F490"/>
    <mergeCell ref="E491:F491"/>
    <mergeCell ref="E492:F492"/>
    <mergeCell ref="E493:F493"/>
    <mergeCell ref="E559:F559"/>
    <mergeCell ref="E560:F560"/>
    <mergeCell ref="E561:F561"/>
    <mergeCell ref="E562:F562"/>
    <mergeCell ref="H516:I516"/>
    <mergeCell ref="E518:F518"/>
    <mergeCell ref="E519:F519"/>
    <mergeCell ref="E520:F520"/>
    <mergeCell ref="E521:F521"/>
    <mergeCell ref="H523:I523"/>
    <mergeCell ref="E525:F525"/>
    <mergeCell ref="E526:F526"/>
    <mergeCell ref="E527:F527"/>
    <mergeCell ref="E528:F528"/>
    <mergeCell ref="E529:F529"/>
    <mergeCell ref="E530:F530"/>
    <mergeCell ref="H532:I532"/>
    <mergeCell ref="E534:F534"/>
    <mergeCell ref="E535:F535"/>
    <mergeCell ref="E536:F536"/>
    <mergeCell ref="H538:I538"/>
    <mergeCell ref="E558:F558"/>
    <mergeCell ref="H550:I550"/>
    <mergeCell ref="E552:F552"/>
    <mergeCell ref="E553:F553"/>
    <mergeCell ref="E554:F554"/>
    <mergeCell ref="E547:F547"/>
    <mergeCell ref="E548:F548"/>
    <mergeCell ref="E540:F540"/>
    <mergeCell ref="E541:F541"/>
    <mergeCell ref="E542:F542"/>
    <mergeCell ref="H544:I544"/>
    <mergeCell ref="E590:F590"/>
    <mergeCell ref="H592:I592"/>
    <mergeCell ref="E594:F594"/>
    <mergeCell ref="E595:F595"/>
    <mergeCell ref="E596:F596"/>
    <mergeCell ref="H598:I598"/>
    <mergeCell ref="E600:F600"/>
    <mergeCell ref="E601:F601"/>
    <mergeCell ref="E602:F602"/>
    <mergeCell ref="H604:I604"/>
    <mergeCell ref="E606:F606"/>
    <mergeCell ref="E607:F607"/>
    <mergeCell ref="E608:F608"/>
    <mergeCell ref="E563:F563"/>
    <mergeCell ref="E564:F564"/>
    <mergeCell ref="E565:F565"/>
    <mergeCell ref="E566:F566"/>
    <mergeCell ref="E567:F567"/>
    <mergeCell ref="H569:I569"/>
    <mergeCell ref="E571:F571"/>
    <mergeCell ref="E572:F572"/>
    <mergeCell ref="E573:F573"/>
    <mergeCell ref="E574:F574"/>
    <mergeCell ref="E575:F575"/>
    <mergeCell ref="E576:F576"/>
    <mergeCell ref="E577:F577"/>
    <mergeCell ref="E578:F578"/>
    <mergeCell ref="H580:I580"/>
    <mergeCell ref="E582:F582"/>
    <mergeCell ref="E583:F583"/>
    <mergeCell ref="E693:F693"/>
    <mergeCell ref="E647:F647"/>
    <mergeCell ref="E648:F648"/>
    <mergeCell ref="E649:F649"/>
    <mergeCell ref="H651:I651"/>
    <mergeCell ref="H610:I610"/>
    <mergeCell ref="E612:F612"/>
    <mergeCell ref="E613:F613"/>
    <mergeCell ref="E614:F614"/>
    <mergeCell ref="E615:F615"/>
    <mergeCell ref="E616:F616"/>
    <mergeCell ref="E617:F617"/>
    <mergeCell ref="E618:F618"/>
    <mergeCell ref="E619:F619"/>
    <mergeCell ref="E620:F620"/>
    <mergeCell ref="E621:F621"/>
    <mergeCell ref="H623:I623"/>
    <mergeCell ref="E625:F625"/>
    <mergeCell ref="E626:F626"/>
    <mergeCell ref="E627:F627"/>
    <mergeCell ref="E628:F628"/>
    <mergeCell ref="E629:F629"/>
    <mergeCell ref="A790:F790"/>
    <mergeCell ref="G790:I790"/>
    <mergeCell ref="H707:I707"/>
    <mergeCell ref="E709:F709"/>
    <mergeCell ref="E710:F710"/>
    <mergeCell ref="E711:F711"/>
    <mergeCell ref="H713:I713"/>
    <mergeCell ref="E715:F715"/>
    <mergeCell ref="E716:F716"/>
    <mergeCell ref="E717:F717"/>
    <mergeCell ref="H719:I719"/>
    <mergeCell ref="E721:F721"/>
    <mergeCell ref="E722:F722"/>
    <mergeCell ref="E723:F723"/>
    <mergeCell ref="H725:I725"/>
    <mergeCell ref="E727:F727"/>
    <mergeCell ref="E653:F653"/>
    <mergeCell ref="E654:F654"/>
    <mergeCell ref="E655:F655"/>
    <mergeCell ref="E656:F656"/>
    <mergeCell ref="H658:I658"/>
    <mergeCell ref="E660:F660"/>
    <mergeCell ref="E661:F661"/>
    <mergeCell ref="E662:F662"/>
    <mergeCell ref="H664:I664"/>
    <mergeCell ref="E666:F666"/>
    <mergeCell ref="E667:F667"/>
    <mergeCell ref="E668:F668"/>
    <mergeCell ref="E669:F669"/>
    <mergeCell ref="H671:I671"/>
    <mergeCell ref="E673:F673"/>
    <mergeCell ref="E674:F674"/>
    <mergeCell ref="G816:I816"/>
    <mergeCell ref="A817:F817"/>
    <mergeCell ref="G817:I817"/>
    <mergeCell ref="A818:F818"/>
    <mergeCell ref="G818:I818"/>
    <mergeCell ref="A795:F795"/>
    <mergeCell ref="G795:I795"/>
    <mergeCell ref="H797:I797"/>
    <mergeCell ref="E799:F799"/>
    <mergeCell ref="E800:F800"/>
    <mergeCell ref="A801:A802"/>
    <mergeCell ref="B801:B802"/>
    <mergeCell ref="C801:C802"/>
    <mergeCell ref="D801:D802"/>
    <mergeCell ref="E801:E802"/>
    <mergeCell ref="F801:G801"/>
    <mergeCell ref="H801:I801"/>
    <mergeCell ref="G825:I825"/>
    <mergeCell ref="H826:I826"/>
    <mergeCell ref="H827:I827"/>
    <mergeCell ref="H828:I828"/>
    <mergeCell ref="H829:I829"/>
    <mergeCell ref="H830:I830"/>
    <mergeCell ref="H831:I831"/>
    <mergeCell ref="A832:F832"/>
    <mergeCell ref="G832:I832"/>
    <mergeCell ref="G833:I833"/>
    <mergeCell ref="E848:F848"/>
    <mergeCell ref="E849:F849"/>
    <mergeCell ref="E850:F850"/>
    <mergeCell ref="E851:F851"/>
    <mergeCell ref="E855:F855"/>
    <mergeCell ref="E856:F856"/>
    <mergeCell ref="E847:F847"/>
    <mergeCell ref="A840:F840"/>
    <mergeCell ref="G840:I840"/>
    <mergeCell ref="H842:I842"/>
    <mergeCell ref="E844:F844"/>
    <mergeCell ref="E845:F845"/>
    <mergeCell ref="H888:I888"/>
    <mergeCell ref="E890:F890"/>
    <mergeCell ref="E891:F891"/>
    <mergeCell ref="E892:F892"/>
    <mergeCell ref="E893:F893"/>
    <mergeCell ref="E894:F894"/>
    <mergeCell ref="E895:F895"/>
    <mergeCell ref="E896:F896"/>
    <mergeCell ref="E897:F897"/>
    <mergeCell ref="E898:F898"/>
    <mergeCell ref="E899:F899"/>
    <mergeCell ref="E909:F909"/>
    <mergeCell ref="E910:F910"/>
    <mergeCell ref="E911:F911"/>
    <mergeCell ref="E912:F912"/>
    <mergeCell ref="E913:F913"/>
    <mergeCell ref="E900:F900"/>
    <mergeCell ref="E903:F903"/>
    <mergeCell ref="E904:F904"/>
    <mergeCell ref="E905:F905"/>
    <mergeCell ref="E906:F906"/>
    <mergeCell ref="E901:F901"/>
    <mergeCell ref="E902:F902"/>
    <mergeCell ref="E928:F928"/>
    <mergeCell ref="E929:F929"/>
    <mergeCell ref="E930:F930"/>
    <mergeCell ref="E931:F931"/>
    <mergeCell ref="E932:F932"/>
    <mergeCell ref="E933:F933"/>
    <mergeCell ref="E934:F934"/>
    <mergeCell ref="E935:F935"/>
    <mergeCell ref="E914:F914"/>
    <mergeCell ref="E915:F915"/>
    <mergeCell ref="E916:F916"/>
    <mergeCell ref="E881:F881"/>
    <mergeCell ref="E882:F882"/>
    <mergeCell ref="E883:F883"/>
    <mergeCell ref="E884:F884"/>
    <mergeCell ref="E885:F885"/>
    <mergeCell ref="E886:F886"/>
    <mergeCell ref="E969:E970"/>
    <mergeCell ref="F969:G969"/>
    <mergeCell ref="H969:I969"/>
    <mergeCell ref="J969:J970"/>
    <mergeCell ref="A972:F972"/>
    <mergeCell ref="G972:I972"/>
    <mergeCell ref="F973:I973"/>
    <mergeCell ref="A975:F975"/>
    <mergeCell ref="G975:I975"/>
    <mergeCell ref="A976:F976"/>
    <mergeCell ref="G976:I976"/>
    <mergeCell ref="A977:F977"/>
    <mergeCell ref="G977:I977"/>
    <mergeCell ref="E943:F943"/>
    <mergeCell ref="E944:F944"/>
    <mergeCell ref="F945:I945"/>
    <mergeCell ref="A947:F947"/>
    <mergeCell ref="G947:I947"/>
    <mergeCell ref="A948:F948"/>
    <mergeCell ref="G948:I948"/>
    <mergeCell ref="A949:F949"/>
    <mergeCell ref="G949:I949"/>
    <mergeCell ref="A950:F950"/>
    <mergeCell ref="G950:I950"/>
    <mergeCell ref="A951:F951"/>
    <mergeCell ref="G951:I951"/>
    <mergeCell ref="H957:I957"/>
    <mergeCell ref="A952:F952"/>
    <mergeCell ref="G952:I952"/>
    <mergeCell ref="A953:F953"/>
    <mergeCell ref="G953:I953"/>
    <mergeCell ref="G954:I954"/>
    <mergeCell ref="J1001:J1002"/>
    <mergeCell ref="A1005:F1005"/>
    <mergeCell ref="G1005:I1005"/>
    <mergeCell ref="F1006:I1006"/>
    <mergeCell ref="A1009:F1009"/>
    <mergeCell ref="G1009:I1009"/>
    <mergeCell ref="A1010:F1010"/>
    <mergeCell ref="G1010:I1010"/>
    <mergeCell ref="A1011:F1011"/>
    <mergeCell ref="G1011:I1011"/>
    <mergeCell ref="A1012:F1012"/>
    <mergeCell ref="G1012:I1012"/>
    <mergeCell ref="A1013:F1013"/>
    <mergeCell ref="G1013:I1013"/>
    <mergeCell ref="A1014:F1014"/>
    <mergeCell ref="G1014:I1014"/>
    <mergeCell ref="A1015:F1015"/>
    <mergeCell ref="G1015:I1015"/>
    <mergeCell ref="A1001:A1002"/>
    <mergeCell ref="B1001:B1002"/>
    <mergeCell ref="C1001:C1002"/>
    <mergeCell ref="D1001:D1002"/>
    <mergeCell ref="E1001:E1002"/>
    <mergeCell ref="F1001:G1001"/>
    <mergeCell ref="H1001:I1001"/>
    <mergeCell ref="G1016:I1016"/>
    <mergeCell ref="G1017:I1017"/>
    <mergeCell ref="G1018:I1018"/>
    <mergeCell ref="G1019:I1019"/>
    <mergeCell ref="G1020:I1020"/>
    <mergeCell ref="A1021:F1021"/>
    <mergeCell ref="G1021:I1021"/>
    <mergeCell ref="H1022:I1022"/>
    <mergeCell ref="H1023:I1023"/>
    <mergeCell ref="H1024:I1024"/>
    <mergeCell ref="H1025:I1025"/>
    <mergeCell ref="H1026:I1026"/>
    <mergeCell ref="A1027:F1027"/>
    <mergeCell ref="G1027:I1027"/>
    <mergeCell ref="G1028:I1028"/>
    <mergeCell ref="A1034:F1034"/>
    <mergeCell ref="G1034:I1034"/>
    <mergeCell ref="H1036:I1036"/>
    <mergeCell ref="E1038:F1038"/>
    <mergeCell ref="E1039:F1039"/>
    <mergeCell ref="E1040:F1040"/>
    <mergeCell ref="E1041:F1041"/>
    <mergeCell ref="E1042:F1042"/>
    <mergeCell ref="E1043:F1043"/>
    <mergeCell ref="E1044:F1044"/>
    <mergeCell ref="E1045:F1045"/>
    <mergeCell ref="E1046:F1046"/>
    <mergeCell ref="E1047:F1047"/>
    <mergeCell ref="H1049:I1049"/>
    <mergeCell ref="E1051:F1051"/>
    <mergeCell ref="E1052:F1052"/>
    <mergeCell ref="E1053:F1053"/>
    <mergeCell ref="E1054:F1054"/>
    <mergeCell ref="E1055:F1055"/>
    <mergeCell ref="E1056:F1056"/>
    <mergeCell ref="E1057:F1057"/>
    <mergeCell ref="E1058:F1058"/>
    <mergeCell ref="H1060:I1060"/>
    <mergeCell ref="E1062:F1062"/>
    <mergeCell ref="E1063:F1063"/>
    <mergeCell ref="E1064:F1064"/>
    <mergeCell ref="E1065:F1065"/>
    <mergeCell ref="E1066:F1066"/>
    <mergeCell ref="E1067:F1067"/>
    <mergeCell ref="E1068:F1068"/>
    <mergeCell ref="E1069:F1069"/>
    <mergeCell ref="E1070:F1070"/>
    <mergeCell ref="E1071:F1071"/>
    <mergeCell ref="H1073:I1073"/>
    <mergeCell ref="E1075:F1075"/>
    <mergeCell ref="E1076:F1076"/>
    <mergeCell ref="E1077:F1077"/>
    <mergeCell ref="E1078:F1078"/>
    <mergeCell ref="E1079:F1079"/>
    <mergeCell ref="E1080:F1080"/>
    <mergeCell ref="E1081:F1081"/>
    <mergeCell ref="E1082:F1082"/>
    <mergeCell ref="H1084:I1084"/>
    <mergeCell ref="E1086:F1086"/>
    <mergeCell ref="E1087:F1087"/>
    <mergeCell ref="E1088:F1088"/>
    <mergeCell ref="E1089:F1089"/>
    <mergeCell ref="E1090:F1090"/>
    <mergeCell ref="E1091:F1091"/>
    <mergeCell ref="E1092:F1092"/>
    <mergeCell ref="E1093:F1093"/>
    <mergeCell ref="E1094:F1094"/>
    <mergeCell ref="E1095:F1095"/>
    <mergeCell ref="H1097:I1097"/>
    <mergeCell ref="E1099:F1099"/>
    <mergeCell ref="E1100:F1100"/>
    <mergeCell ref="E1101:F1101"/>
    <mergeCell ref="E1102:F1102"/>
    <mergeCell ref="H1104:I1104"/>
    <mergeCell ref="E1106:F1106"/>
    <mergeCell ref="E1107:F1107"/>
    <mergeCell ref="E1108:F1108"/>
    <mergeCell ref="E1109:F1109"/>
    <mergeCell ref="E1110:F1110"/>
    <mergeCell ref="E1111:F1111"/>
    <mergeCell ref="H1113:I1113"/>
    <mergeCell ref="E1115:F1115"/>
    <mergeCell ref="E1116:F1116"/>
    <mergeCell ref="E1117:F1117"/>
    <mergeCell ref="H1119:I1119"/>
    <mergeCell ref="E1121:F1121"/>
    <mergeCell ref="E1122:F1122"/>
    <mergeCell ref="E1123:F1123"/>
    <mergeCell ref="H1125:I1125"/>
    <mergeCell ref="E1127:F1127"/>
    <mergeCell ref="E1128:F1128"/>
    <mergeCell ref="E1129:F1129"/>
    <mergeCell ref="H1131:I1131"/>
    <mergeCell ref="E1133:F1133"/>
    <mergeCell ref="E1134:F1134"/>
    <mergeCell ref="E1135:F1135"/>
    <mergeCell ref="H1137:I1137"/>
    <mergeCell ref="E1139:F1139"/>
    <mergeCell ref="E1140:F1140"/>
    <mergeCell ref="A1141:A1142"/>
    <mergeCell ref="B1141:B1142"/>
    <mergeCell ref="C1141:C1142"/>
    <mergeCell ref="D1141:D1142"/>
    <mergeCell ref="E1141:E1142"/>
    <mergeCell ref="F1141:G1141"/>
    <mergeCell ref="H1141:I1141"/>
    <mergeCell ref="J1141:J1142"/>
    <mergeCell ref="A1145:F1145"/>
    <mergeCell ref="G1145:I1145"/>
    <mergeCell ref="F1146:I1146"/>
    <mergeCell ref="A1149:F1149"/>
    <mergeCell ref="G1149:I1149"/>
    <mergeCell ref="A1150:F1150"/>
    <mergeCell ref="G1150:I1150"/>
    <mergeCell ref="A1151:F1151"/>
    <mergeCell ref="G1151:I1151"/>
    <mergeCell ref="A1152:F1152"/>
    <mergeCell ref="G1152:I1152"/>
    <mergeCell ref="A1153:F1153"/>
    <mergeCell ref="G1153:I1153"/>
    <mergeCell ref="A1154:F1154"/>
    <mergeCell ref="G1154:I1154"/>
    <mergeCell ref="A1155:F1155"/>
    <mergeCell ref="G1155:I1155"/>
    <mergeCell ref="G1156:I1156"/>
    <mergeCell ref="G1157:I1157"/>
    <mergeCell ref="A1158:F1158"/>
    <mergeCell ref="G1158:I1158"/>
    <mergeCell ref="H1159:I1159"/>
    <mergeCell ref="H1160:I1160"/>
    <mergeCell ref="A1161:F1161"/>
    <mergeCell ref="G1161:I1161"/>
    <mergeCell ref="G1162:I1162"/>
    <mergeCell ref="A1165:F1165"/>
    <mergeCell ref="G1165:I1165"/>
    <mergeCell ref="H1167:I1167"/>
    <mergeCell ref="E1169:F1169"/>
    <mergeCell ref="E1170:F1170"/>
    <mergeCell ref="A1171:A1172"/>
    <mergeCell ref="B1171:B1172"/>
    <mergeCell ref="C1171:C1172"/>
    <mergeCell ref="D1171:D1172"/>
    <mergeCell ref="E1171:E1172"/>
    <mergeCell ref="F1171:G1171"/>
    <mergeCell ref="H1171:I1171"/>
    <mergeCell ref="J1171:J1172"/>
    <mergeCell ref="A1177:F1177"/>
    <mergeCell ref="G1177:I1177"/>
    <mergeCell ref="F1178:I1178"/>
    <mergeCell ref="A1183:F1183"/>
    <mergeCell ref="G1183:I1183"/>
    <mergeCell ref="A1184:F1184"/>
    <mergeCell ref="G1184:I1184"/>
    <mergeCell ref="A1185:F1185"/>
    <mergeCell ref="G1185:I1185"/>
    <mergeCell ref="A1186:F1186"/>
    <mergeCell ref="G1186:I1186"/>
    <mergeCell ref="A1187:F1187"/>
    <mergeCell ref="G1187:I1187"/>
    <mergeCell ref="A1188:F1188"/>
    <mergeCell ref="G1188:I1188"/>
    <mergeCell ref="A1189:F1189"/>
    <mergeCell ref="G1189:I1189"/>
    <mergeCell ref="G1190:I1190"/>
    <mergeCell ref="G1191:I1191"/>
    <mergeCell ref="G1192:I1192"/>
    <mergeCell ref="A1193:F1193"/>
    <mergeCell ref="G1193:I1193"/>
    <mergeCell ref="G1194:I1194"/>
    <mergeCell ref="G1195:I1195"/>
    <mergeCell ref="A1196:F1196"/>
    <mergeCell ref="G1196:I1196"/>
    <mergeCell ref="H1197:I1197"/>
    <mergeCell ref="H1198:I1198"/>
    <mergeCell ref="H1199:I1199"/>
    <mergeCell ref="A1200:F1200"/>
    <mergeCell ref="G1200:I1200"/>
    <mergeCell ref="G1201:I1201"/>
    <mergeCell ref="A1205:F1205"/>
    <mergeCell ref="G1205:I1205"/>
    <mergeCell ref="H1207:I1207"/>
    <mergeCell ref="E1209:F1209"/>
    <mergeCell ref="E1210:F1210"/>
    <mergeCell ref="E1211:F1211"/>
    <mergeCell ref="E1212:F1212"/>
    <mergeCell ref="E1213:F1213"/>
    <mergeCell ref="E1214:F1214"/>
    <mergeCell ref="E1215:F1215"/>
    <mergeCell ref="E1216:F1216"/>
    <mergeCell ref="E1217:F1217"/>
    <mergeCell ref="E1218:F1218"/>
    <mergeCell ref="H1220:I1220"/>
    <mergeCell ref="E1222:F1222"/>
    <mergeCell ref="E1223:F1223"/>
    <mergeCell ref="E1224:F1224"/>
    <mergeCell ref="E1225:F1225"/>
    <mergeCell ref="E1226:F1226"/>
    <mergeCell ref="E1227:F1227"/>
    <mergeCell ref="E1228:F1228"/>
    <mergeCell ref="E1229:F1229"/>
    <mergeCell ref="H1231:I1231"/>
    <mergeCell ref="E1233:F1233"/>
    <mergeCell ref="E1234:F1234"/>
    <mergeCell ref="A1235:A1236"/>
    <mergeCell ref="B1235:B1236"/>
    <mergeCell ref="C1235:C1236"/>
    <mergeCell ref="D1235:D1236"/>
    <mergeCell ref="E1235:E1236"/>
    <mergeCell ref="F1235:G1235"/>
    <mergeCell ref="H1235:I1235"/>
    <mergeCell ref="J1235:J1236"/>
    <mergeCell ref="A1238:F1238"/>
    <mergeCell ref="G1238:I1238"/>
    <mergeCell ref="A1239:F1239"/>
    <mergeCell ref="G1239:I1239"/>
    <mergeCell ref="A1240:F1240"/>
    <mergeCell ref="G1240:I1240"/>
    <mergeCell ref="A1241:F1241"/>
    <mergeCell ref="G1241:I1241"/>
    <mergeCell ref="A1242:F1242"/>
    <mergeCell ref="G1242:I1242"/>
    <mergeCell ref="A1243:F1243"/>
    <mergeCell ref="G1243:I1243"/>
    <mergeCell ref="H1245:I1245"/>
    <mergeCell ref="E1247:F1247"/>
    <mergeCell ref="E1248:F1248"/>
    <mergeCell ref="A1249:A1250"/>
    <mergeCell ref="B1249:B1250"/>
    <mergeCell ref="C1249:C1250"/>
    <mergeCell ref="D1249:D1250"/>
    <mergeCell ref="E1249:E1250"/>
    <mergeCell ref="F1249:G1249"/>
    <mergeCell ref="H1249:I1249"/>
    <mergeCell ref="E1276:F1276"/>
    <mergeCell ref="E1277:F1277"/>
    <mergeCell ref="E1278:F1278"/>
    <mergeCell ref="J1249:J1250"/>
    <mergeCell ref="A1252:F1252"/>
    <mergeCell ref="G1252:I1252"/>
    <mergeCell ref="A1253:F1253"/>
    <mergeCell ref="G1253:I1253"/>
    <mergeCell ref="A1254:F1254"/>
    <mergeCell ref="G1254:I1254"/>
    <mergeCell ref="A1255:F1255"/>
    <mergeCell ref="G1255:I1255"/>
    <mergeCell ref="A1256:F1256"/>
    <mergeCell ref="G1256:I1256"/>
    <mergeCell ref="A1257:F1257"/>
    <mergeCell ref="G1257:I1257"/>
    <mergeCell ref="H1259:I1259"/>
    <mergeCell ref="E1261:F1261"/>
    <mergeCell ref="E1262:F1262"/>
    <mergeCell ref="A1263:A1264"/>
    <mergeCell ref="B1263:B1264"/>
    <mergeCell ref="C1263:C1264"/>
    <mergeCell ref="D1263:D1264"/>
    <mergeCell ref="E1263:E1264"/>
    <mergeCell ref="F1263:G1263"/>
    <mergeCell ref="H1263:I1263"/>
    <mergeCell ref="J1263:J1264"/>
    <mergeCell ref="E1279:F1279"/>
    <mergeCell ref="H1281:I1281"/>
    <mergeCell ref="E1283:F1283"/>
    <mergeCell ref="E1284:F1284"/>
    <mergeCell ref="E1285:F1285"/>
    <mergeCell ref="E1286:F1286"/>
    <mergeCell ref="E1287:F1287"/>
    <mergeCell ref="E1288:F1288"/>
    <mergeCell ref="E1289:F1289"/>
    <mergeCell ref="E1290:F1290"/>
    <mergeCell ref="H1292:I1292"/>
    <mergeCell ref="A994:F994"/>
    <mergeCell ref="G994:I994"/>
    <mergeCell ref="A995:F995"/>
    <mergeCell ref="G995:I995"/>
    <mergeCell ref="E999:F999"/>
    <mergeCell ref="E1000:F1000"/>
    <mergeCell ref="H997:I997"/>
    <mergeCell ref="A1266:F1266"/>
    <mergeCell ref="G1266:I1266"/>
    <mergeCell ref="A1267:F1267"/>
    <mergeCell ref="G1267:I1267"/>
    <mergeCell ref="A1268:F1268"/>
    <mergeCell ref="G1268:I1268"/>
    <mergeCell ref="A1269:F1269"/>
    <mergeCell ref="G1269:I1269"/>
    <mergeCell ref="A1270:F1270"/>
    <mergeCell ref="G1270:I1270"/>
    <mergeCell ref="A1271:F1271"/>
    <mergeCell ref="G1271:I1271"/>
    <mergeCell ref="H1273:I1273"/>
    <mergeCell ref="E1275:F1275"/>
    <mergeCell ref="A992:F992"/>
    <mergeCell ref="G992:I992"/>
    <mergeCell ref="A993:F993"/>
    <mergeCell ref="G993:I993"/>
    <mergeCell ref="A981:F981"/>
    <mergeCell ref="G981:I981"/>
    <mergeCell ref="H983:I983"/>
    <mergeCell ref="E985:F985"/>
    <mergeCell ref="E986:F986"/>
    <mergeCell ref="A978:F978"/>
    <mergeCell ref="G978:I978"/>
    <mergeCell ref="A979:F979"/>
    <mergeCell ref="G979:I979"/>
    <mergeCell ref="A980:F980"/>
    <mergeCell ref="G980:I980"/>
    <mergeCell ref="G960:I960"/>
    <mergeCell ref="A963:F963"/>
    <mergeCell ref="G963:I963"/>
    <mergeCell ref="H965:I965"/>
    <mergeCell ref="E967:F967"/>
    <mergeCell ref="F987:I987"/>
    <mergeCell ref="A989:F989"/>
    <mergeCell ref="G989:I989"/>
    <mergeCell ref="A990:F990"/>
    <mergeCell ref="G990:I990"/>
    <mergeCell ref="A991:F991"/>
    <mergeCell ref="G991:I991"/>
    <mergeCell ref="E968:F968"/>
    <mergeCell ref="A969:A970"/>
    <mergeCell ref="B969:B970"/>
    <mergeCell ref="C969:C970"/>
    <mergeCell ref="D969:D970"/>
    <mergeCell ref="G955:I955"/>
    <mergeCell ref="A956:F956"/>
    <mergeCell ref="G956:I956"/>
    <mergeCell ref="H958:I958"/>
    <mergeCell ref="A959:F959"/>
    <mergeCell ref="G959:I959"/>
    <mergeCell ref="H941:I941"/>
    <mergeCell ref="E937:F937"/>
    <mergeCell ref="E938:F938"/>
    <mergeCell ref="E939:F939"/>
    <mergeCell ref="E936:F936"/>
    <mergeCell ref="E907:F907"/>
    <mergeCell ref="E908:F908"/>
    <mergeCell ref="H877:I877"/>
    <mergeCell ref="E879:F879"/>
    <mergeCell ref="E880:F880"/>
    <mergeCell ref="E869:F869"/>
    <mergeCell ref="E870:F870"/>
    <mergeCell ref="E871:F871"/>
    <mergeCell ref="E872:F872"/>
    <mergeCell ref="E873:F873"/>
    <mergeCell ref="E874:F874"/>
    <mergeCell ref="E875:F875"/>
    <mergeCell ref="H918:I918"/>
    <mergeCell ref="E920:F920"/>
    <mergeCell ref="E921:F921"/>
    <mergeCell ref="E922:F922"/>
    <mergeCell ref="E923:F923"/>
    <mergeCell ref="E924:F924"/>
    <mergeCell ref="E925:F925"/>
    <mergeCell ref="E926:F926"/>
    <mergeCell ref="E927:F927"/>
    <mergeCell ref="E860:F860"/>
    <mergeCell ref="E861:F861"/>
    <mergeCell ref="E862:F862"/>
    <mergeCell ref="E863:F863"/>
    <mergeCell ref="E864:F864"/>
    <mergeCell ref="H866:I866"/>
    <mergeCell ref="E868:F868"/>
    <mergeCell ref="E846:F846"/>
    <mergeCell ref="H853:I853"/>
    <mergeCell ref="A791:F791"/>
    <mergeCell ref="G791:I791"/>
    <mergeCell ref="A792:F792"/>
    <mergeCell ref="G792:I792"/>
    <mergeCell ref="A793:F793"/>
    <mergeCell ref="G793:I793"/>
    <mergeCell ref="A794:F794"/>
    <mergeCell ref="G794:I794"/>
    <mergeCell ref="A814:F814"/>
    <mergeCell ref="G814:I814"/>
    <mergeCell ref="A815:F815"/>
    <mergeCell ref="G815:I815"/>
    <mergeCell ref="A816:F816"/>
    <mergeCell ref="E857:F857"/>
    <mergeCell ref="E858:F858"/>
    <mergeCell ref="E859:F859"/>
    <mergeCell ref="G819:I819"/>
    <mergeCell ref="G820:I820"/>
    <mergeCell ref="G821:I821"/>
    <mergeCell ref="G822:I822"/>
    <mergeCell ref="G823:I823"/>
    <mergeCell ref="G824:I824"/>
    <mergeCell ref="A825:F825"/>
    <mergeCell ref="J783:J784"/>
    <mergeCell ref="H767:I767"/>
    <mergeCell ref="E769:F769"/>
    <mergeCell ref="E770:F770"/>
    <mergeCell ref="E771:F771"/>
    <mergeCell ref="H773:I773"/>
    <mergeCell ref="E775:F775"/>
    <mergeCell ref="E776:F776"/>
    <mergeCell ref="E777:F777"/>
    <mergeCell ref="J801:J802"/>
    <mergeCell ref="A808:F808"/>
    <mergeCell ref="G808:I808"/>
    <mergeCell ref="F809:I809"/>
    <mergeCell ref="A812:F812"/>
    <mergeCell ref="G812:I812"/>
    <mergeCell ref="A813:F813"/>
    <mergeCell ref="G813:I813"/>
    <mergeCell ref="H779:I779"/>
    <mergeCell ref="E781:F781"/>
    <mergeCell ref="E782:F782"/>
    <mergeCell ref="A783:A784"/>
    <mergeCell ref="B783:B784"/>
    <mergeCell ref="C783:C784"/>
    <mergeCell ref="D783:D784"/>
    <mergeCell ref="E783:E784"/>
    <mergeCell ref="F783:G783"/>
    <mergeCell ref="H783:I783"/>
    <mergeCell ref="A786:F786"/>
    <mergeCell ref="G786:I786"/>
    <mergeCell ref="F787:I787"/>
    <mergeCell ref="A789:F789"/>
    <mergeCell ref="G789:I789"/>
    <mergeCell ref="E753:F753"/>
    <mergeCell ref="E757:F757"/>
    <mergeCell ref="H755:I755"/>
    <mergeCell ref="E758:F758"/>
    <mergeCell ref="E759:F759"/>
    <mergeCell ref="H761:I761"/>
    <mergeCell ref="E763:F763"/>
    <mergeCell ref="E764:F764"/>
    <mergeCell ref="E765:F765"/>
    <mergeCell ref="E697:F697"/>
    <mergeCell ref="E698:F698"/>
    <mergeCell ref="E741:F741"/>
    <mergeCell ref="E699:F699"/>
    <mergeCell ref="E728:F728"/>
    <mergeCell ref="E729:F729"/>
    <mergeCell ref="H731:I731"/>
    <mergeCell ref="E733:F733"/>
    <mergeCell ref="E734:F734"/>
    <mergeCell ref="E745:F745"/>
    <mergeCell ref="E746:F746"/>
    <mergeCell ref="E735:F735"/>
    <mergeCell ref="H737:I737"/>
    <mergeCell ref="E739:F739"/>
    <mergeCell ref="E740:F740"/>
    <mergeCell ref="H743:I743"/>
    <mergeCell ref="E747:F747"/>
    <mergeCell ref="H749:I749"/>
    <mergeCell ref="E751:F751"/>
    <mergeCell ref="E752:F752"/>
    <mergeCell ref="E703:F703"/>
    <mergeCell ref="E704:F704"/>
    <mergeCell ref="E705:F705"/>
    <mergeCell ref="E227:F227"/>
    <mergeCell ref="E228:F228"/>
    <mergeCell ref="E229:F229"/>
    <mergeCell ref="E691:F691"/>
    <mergeCell ref="E692:F692"/>
    <mergeCell ref="E687:F687"/>
    <mergeCell ref="H689:I689"/>
    <mergeCell ref="E403:F403"/>
    <mergeCell ref="E401:F401"/>
    <mergeCell ref="E402:F402"/>
    <mergeCell ref="E393:F393"/>
    <mergeCell ref="E392:F392"/>
    <mergeCell ref="H390:I390"/>
    <mergeCell ref="E394:F394"/>
    <mergeCell ref="E395:F395"/>
    <mergeCell ref="H397:I397"/>
    <mergeCell ref="E399:F399"/>
    <mergeCell ref="E400:F400"/>
    <mergeCell ref="E385:F385"/>
    <mergeCell ref="E386:F386"/>
    <mergeCell ref="H677:I677"/>
    <mergeCell ref="E679:F679"/>
    <mergeCell ref="E680:F680"/>
    <mergeCell ref="E681:F681"/>
    <mergeCell ref="H683:I683"/>
    <mergeCell ref="E685:F685"/>
    <mergeCell ref="E686:F686"/>
    <mergeCell ref="E588:F588"/>
    <mergeCell ref="E589:F589"/>
    <mergeCell ref="E584:F584"/>
    <mergeCell ref="E630:F630"/>
    <mergeCell ref="E631:F631"/>
    <mergeCell ref="H695:I695"/>
    <mergeCell ref="H701:I701"/>
    <mergeCell ref="H586:I586"/>
    <mergeCell ref="E501:F501"/>
    <mergeCell ref="E495:F495"/>
    <mergeCell ref="E494:F494"/>
    <mergeCell ref="H497:I497"/>
    <mergeCell ref="E499:F499"/>
    <mergeCell ref="E500:F500"/>
    <mergeCell ref="A427:F427"/>
    <mergeCell ref="G427:I427"/>
    <mergeCell ref="A428:F428"/>
    <mergeCell ref="G428:I428"/>
    <mergeCell ref="A429:F429"/>
    <mergeCell ref="G429:I429"/>
    <mergeCell ref="A430:F430"/>
    <mergeCell ref="G430:I430"/>
    <mergeCell ref="A431:F431"/>
    <mergeCell ref="E546:F546"/>
    <mergeCell ref="H556:I556"/>
    <mergeCell ref="E632:F632"/>
    <mergeCell ref="E633:F633"/>
    <mergeCell ref="H635:I635"/>
    <mergeCell ref="E637:F637"/>
    <mergeCell ref="E638:F638"/>
    <mergeCell ref="E639:F639"/>
    <mergeCell ref="E640:F640"/>
    <mergeCell ref="H642:I642"/>
    <mergeCell ref="E644:F644"/>
    <mergeCell ref="E645:F645"/>
    <mergeCell ref="E646:F646"/>
    <mergeCell ref="E675:F675"/>
    <mergeCell ref="E387:F387"/>
    <mergeCell ref="E388:F388"/>
    <mergeCell ref="E381:F381"/>
    <mergeCell ref="H383:I383"/>
    <mergeCell ref="A364:F364"/>
    <mergeCell ref="G364:I364"/>
    <mergeCell ref="G365:I365"/>
    <mergeCell ref="A371:F371"/>
    <mergeCell ref="H359:I359"/>
    <mergeCell ref="H360:I360"/>
    <mergeCell ref="H361:I361"/>
    <mergeCell ref="H362:I362"/>
    <mergeCell ref="H363:I363"/>
    <mergeCell ref="E262:F262"/>
    <mergeCell ref="G253:I253"/>
    <mergeCell ref="G254:I254"/>
    <mergeCell ref="A255:F255"/>
    <mergeCell ref="G255:I255"/>
    <mergeCell ref="A253:F253"/>
    <mergeCell ref="A254:F254"/>
    <mergeCell ref="A256:F256"/>
    <mergeCell ref="G256:I256"/>
    <mergeCell ref="A257:F257"/>
    <mergeCell ref="G257:I257"/>
    <mergeCell ref="A258:F258"/>
    <mergeCell ref="G258:I258"/>
    <mergeCell ref="H260:I260"/>
    <mergeCell ref="G316:I316"/>
    <mergeCell ref="G371:I371"/>
    <mergeCell ref="H373:I373"/>
    <mergeCell ref="E375:F375"/>
    <mergeCell ref="E376:F376"/>
    <mergeCell ref="E234:F234"/>
    <mergeCell ref="E235:F235"/>
    <mergeCell ref="F236:G236"/>
    <mergeCell ref="H236:I236"/>
    <mergeCell ref="H215:I215"/>
    <mergeCell ref="H218:I218"/>
    <mergeCell ref="G212:I212"/>
    <mergeCell ref="A213:F213"/>
    <mergeCell ref="G213:I213"/>
    <mergeCell ref="H214:I214"/>
    <mergeCell ref="A216:F216"/>
    <mergeCell ref="G216:I216"/>
    <mergeCell ref="A206:F206"/>
    <mergeCell ref="G206:I206"/>
    <mergeCell ref="A207:F207"/>
    <mergeCell ref="G207:I207"/>
    <mergeCell ref="A208:F208"/>
    <mergeCell ref="G208:I208"/>
    <mergeCell ref="A209:F209"/>
    <mergeCell ref="G209:I209"/>
    <mergeCell ref="A210:F210"/>
    <mergeCell ref="G210:I210"/>
    <mergeCell ref="G211:I211"/>
    <mergeCell ref="E230:F230"/>
    <mergeCell ref="H232:I232"/>
    <mergeCell ref="E220:F220"/>
    <mergeCell ref="E221:F221"/>
    <mergeCell ref="E222:F222"/>
    <mergeCell ref="E223:F223"/>
    <mergeCell ref="E224:F224"/>
    <mergeCell ref="E225:F225"/>
    <mergeCell ref="E226:F226"/>
    <mergeCell ref="C1:D1"/>
    <mergeCell ref="E1:F1"/>
    <mergeCell ref="I1:J1"/>
    <mergeCell ref="C2:D2"/>
    <mergeCell ref="E2:F2"/>
    <mergeCell ref="I2:J2"/>
    <mergeCell ref="E5:F5"/>
    <mergeCell ref="E6:F6"/>
    <mergeCell ref="E7:F7"/>
    <mergeCell ref="G1:H1"/>
    <mergeCell ref="G2:H2"/>
    <mergeCell ref="H189:I189"/>
    <mergeCell ref="E191:F191"/>
    <mergeCell ref="A130:F130"/>
    <mergeCell ref="G130:I130"/>
    <mergeCell ref="A131:F131"/>
    <mergeCell ref="G131:I131"/>
    <mergeCell ref="A132:F132"/>
    <mergeCell ref="G132:I132"/>
    <mergeCell ref="A133:F133"/>
    <mergeCell ref="G133:I133"/>
    <mergeCell ref="A134:F134"/>
    <mergeCell ref="G134:I134"/>
    <mergeCell ref="E35:F35"/>
    <mergeCell ref="E36:F36"/>
    <mergeCell ref="E37:F37"/>
    <mergeCell ref="A3:J3"/>
    <mergeCell ref="A4:J4"/>
    <mergeCell ref="A187:F187"/>
    <mergeCell ref="G187:I187"/>
    <mergeCell ref="H160:I160"/>
    <mergeCell ref="E162:F162"/>
  </mergeCells>
  <printOptions horizontalCentered="1"/>
  <pageMargins left="0.51181102362204722" right="0.51181102362204722" top="0.98425196850393704" bottom="0.98425196850393704" header="0.51181102362204722" footer="0.51181102362204722"/>
  <pageSetup paperSize="9" scale="50" fitToHeight="0" orientation="portrait" r:id="rId1"/>
  <headerFooter>
    <oddHeader xml:space="preserve">&amp;L &amp;CCompanhia de Desenvolvimento dos Vales do São Francisco e do Parnaíba
6ª Superintendência Regional – Juazeiro 
</oddHeader>
    <oddFooter xml:space="preserve">&amp;L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A5A84-359B-4B9F-BAE1-5F68B9EE6FDD}">
  <sheetPr>
    <pageSetUpPr fitToPage="1"/>
  </sheetPr>
  <dimension ref="A1:BI71"/>
  <sheetViews>
    <sheetView showGridLines="0" tabSelected="1" view="pageBreakPreview" zoomScale="90" zoomScaleNormal="100" zoomScaleSheetLayoutView="90" workbookViewId="0">
      <selection activeCell="D15" sqref="D15"/>
    </sheetView>
  </sheetViews>
  <sheetFormatPr defaultRowHeight="12.75" x14ac:dyDescent="0.2"/>
  <cols>
    <col min="1" max="1" width="9" style="9"/>
    <col min="2" max="2" width="30.125" style="9" customWidth="1"/>
    <col min="3" max="3" width="16.875" style="9" customWidth="1"/>
    <col min="4" max="4" width="8" style="9" customWidth="1"/>
    <col min="5" max="5" width="9.625" style="9" customWidth="1"/>
    <col min="6" max="6" width="9" style="9"/>
    <col min="7" max="7" width="4.375" style="9" customWidth="1"/>
    <col min="8" max="8" width="15.375" style="9" customWidth="1"/>
    <col min="9" max="13" width="9" style="9"/>
    <col min="14" max="14" width="2.75" style="9" customWidth="1"/>
    <col min="15" max="255" width="9" style="9"/>
    <col min="256" max="256" width="30.125" style="9" customWidth="1"/>
    <col min="257" max="257" width="16.875" style="9" customWidth="1"/>
    <col min="258" max="258" width="8" style="9" customWidth="1"/>
    <col min="259" max="259" width="9.625" style="9" customWidth="1"/>
    <col min="260" max="260" width="9" style="9"/>
    <col min="261" max="261" width="4.375" style="9" customWidth="1"/>
    <col min="262" max="262" width="15.375" style="9" customWidth="1"/>
    <col min="263" max="267" width="9" style="9"/>
    <col min="268" max="268" width="2.75" style="9" customWidth="1"/>
    <col min="269" max="270" width="0" style="9" hidden="1" customWidth="1"/>
    <col min="271" max="511" width="9" style="9"/>
    <col min="512" max="512" width="30.125" style="9" customWidth="1"/>
    <col min="513" max="513" width="16.875" style="9" customWidth="1"/>
    <col min="514" max="514" width="8" style="9" customWidth="1"/>
    <col min="515" max="515" width="9.625" style="9" customWidth="1"/>
    <col min="516" max="516" width="9" style="9"/>
    <col min="517" max="517" width="4.375" style="9" customWidth="1"/>
    <col min="518" max="518" width="15.375" style="9" customWidth="1"/>
    <col min="519" max="523" width="9" style="9"/>
    <col min="524" max="524" width="2.75" style="9" customWidth="1"/>
    <col min="525" max="526" width="0" style="9" hidden="1" customWidth="1"/>
    <col min="527" max="767" width="9" style="9"/>
    <col min="768" max="768" width="30.125" style="9" customWidth="1"/>
    <col min="769" max="769" width="16.875" style="9" customWidth="1"/>
    <col min="770" max="770" width="8" style="9" customWidth="1"/>
    <col min="771" max="771" width="9.625" style="9" customWidth="1"/>
    <col min="772" max="772" width="9" style="9"/>
    <col min="773" max="773" width="4.375" style="9" customWidth="1"/>
    <col min="774" max="774" width="15.375" style="9" customWidth="1"/>
    <col min="775" max="779" width="9" style="9"/>
    <col min="780" max="780" width="2.75" style="9" customWidth="1"/>
    <col min="781" max="782" width="0" style="9" hidden="1" customWidth="1"/>
    <col min="783" max="1023" width="9" style="9"/>
    <col min="1024" max="1024" width="30.125" style="9" customWidth="1"/>
    <col min="1025" max="1025" width="16.875" style="9" customWidth="1"/>
    <col min="1026" max="1026" width="8" style="9" customWidth="1"/>
    <col min="1027" max="1027" width="9.625" style="9" customWidth="1"/>
    <col min="1028" max="1028" width="9" style="9"/>
    <col min="1029" max="1029" width="4.375" style="9" customWidth="1"/>
    <col min="1030" max="1030" width="15.375" style="9" customWidth="1"/>
    <col min="1031" max="1035" width="9" style="9"/>
    <col min="1036" max="1036" width="2.75" style="9" customWidth="1"/>
    <col min="1037" max="1038" width="0" style="9" hidden="1" customWidth="1"/>
    <col min="1039" max="1279" width="9" style="9"/>
    <col min="1280" max="1280" width="30.125" style="9" customWidth="1"/>
    <col min="1281" max="1281" width="16.875" style="9" customWidth="1"/>
    <col min="1282" max="1282" width="8" style="9" customWidth="1"/>
    <col min="1283" max="1283" width="9.625" style="9" customWidth="1"/>
    <col min="1284" max="1284" width="9" style="9"/>
    <col min="1285" max="1285" width="4.375" style="9" customWidth="1"/>
    <col min="1286" max="1286" width="15.375" style="9" customWidth="1"/>
    <col min="1287" max="1291" width="9" style="9"/>
    <col min="1292" max="1292" width="2.75" style="9" customWidth="1"/>
    <col min="1293" max="1294" width="0" style="9" hidden="1" customWidth="1"/>
    <col min="1295" max="1535" width="9" style="9"/>
    <col min="1536" max="1536" width="30.125" style="9" customWidth="1"/>
    <col min="1537" max="1537" width="16.875" style="9" customWidth="1"/>
    <col min="1538" max="1538" width="8" style="9" customWidth="1"/>
    <col min="1539" max="1539" width="9.625" style="9" customWidth="1"/>
    <col min="1540" max="1540" width="9" style="9"/>
    <col min="1541" max="1541" width="4.375" style="9" customWidth="1"/>
    <col min="1542" max="1542" width="15.375" style="9" customWidth="1"/>
    <col min="1543" max="1547" width="9" style="9"/>
    <col min="1548" max="1548" width="2.75" style="9" customWidth="1"/>
    <col min="1549" max="1550" width="0" style="9" hidden="1" customWidth="1"/>
    <col min="1551" max="1791" width="9" style="9"/>
    <col min="1792" max="1792" width="30.125" style="9" customWidth="1"/>
    <col min="1793" max="1793" width="16.875" style="9" customWidth="1"/>
    <col min="1794" max="1794" width="8" style="9" customWidth="1"/>
    <col min="1795" max="1795" width="9.625" style="9" customWidth="1"/>
    <col min="1796" max="1796" width="9" style="9"/>
    <col min="1797" max="1797" width="4.375" style="9" customWidth="1"/>
    <col min="1798" max="1798" width="15.375" style="9" customWidth="1"/>
    <col min="1799" max="1803" width="9" style="9"/>
    <col min="1804" max="1804" width="2.75" style="9" customWidth="1"/>
    <col min="1805" max="1806" width="0" style="9" hidden="1" customWidth="1"/>
    <col min="1807" max="2047" width="9" style="9"/>
    <col min="2048" max="2048" width="30.125" style="9" customWidth="1"/>
    <col min="2049" max="2049" width="16.875" style="9" customWidth="1"/>
    <col min="2050" max="2050" width="8" style="9" customWidth="1"/>
    <col min="2051" max="2051" width="9.625" style="9" customWidth="1"/>
    <col min="2052" max="2052" width="9" style="9"/>
    <col min="2053" max="2053" width="4.375" style="9" customWidth="1"/>
    <col min="2054" max="2054" width="15.375" style="9" customWidth="1"/>
    <col min="2055" max="2059" width="9" style="9"/>
    <col min="2060" max="2060" width="2.75" style="9" customWidth="1"/>
    <col min="2061" max="2062" width="0" style="9" hidden="1" customWidth="1"/>
    <col min="2063" max="2303" width="9" style="9"/>
    <col min="2304" max="2304" width="30.125" style="9" customWidth="1"/>
    <col min="2305" max="2305" width="16.875" style="9" customWidth="1"/>
    <col min="2306" max="2306" width="8" style="9" customWidth="1"/>
    <col min="2307" max="2307" width="9.625" style="9" customWidth="1"/>
    <col min="2308" max="2308" width="9" style="9"/>
    <col min="2309" max="2309" width="4.375" style="9" customWidth="1"/>
    <col min="2310" max="2310" width="15.375" style="9" customWidth="1"/>
    <col min="2311" max="2315" width="9" style="9"/>
    <col min="2316" max="2316" width="2.75" style="9" customWidth="1"/>
    <col min="2317" max="2318" width="0" style="9" hidden="1" customWidth="1"/>
    <col min="2319" max="2559" width="9" style="9"/>
    <col min="2560" max="2560" width="30.125" style="9" customWidth="1"/>
    <col min="2561" max="2561" width="16.875" style="9" customWidth="1"/>
    <col min="2562" max="2562" width="8" style="9" customWidth="1"/>
    <col min="2563" max="2563" width="9.625" style="9" customWidth="1"/>
    <col min="2564" max="2564" width="9" style="9"/>
    <col min="2565" max="2565" width="4.375" style="9" customWidth="1"/>
    <col min="2566" max="2566" width="15.375" style="9" customWidth="1"/>
    <col min="2567" max="2571" width="9" style="9"/>
    <col min="2572" max="2572" width="2.75" style="9" customWidth="1"/>
    <col min="2573" max="2574" width="0" style="9" hidden="1" customWidth="1"/>
    <col min="2575" max="2815" width="9" style="9"/>
    <col min="2816" max="2816" width="30.125" style="9" customWidth="1"/>
    <col min="2817" max="2817" width="16.875" style="9" customWidth="1"/>
    <col min="2818" max="2818" width="8" style="9" customWidth="1"/>
    <col min="2819" max="2819" width="9.625" style="9" customWidth="1"/>
    <col min="2820" max="2820" width="9" style="9"/>
    <col min="2821" max="2821" width="4.375" style="9" customWidth="1"/>
    <col min="2822" max="2822" width="15.375" style="9" customWidth="1"/>
    <col min="2823" max="2827" width="9" style="9"/>
    <col min="2828" max="2828" width="2.75" style="9" customWidth="1"/>
    <col min="2829" max="2830" width="0" style="9" hidden="1" customWidth="1"/>
    <col min="2831" max="3071" width="9" style="9"/>
    <col min="3072" max="3072" width="30.125" style="9" customWidth="1"/>
    <col min="3073" max="3073" width="16.875" style="9" customWidth="1"/>
    <col min="3074" max="3074" width="8" style="9" customWidth="1"/>
    <col min="3075" max="3075" width="9.625" style="9" customWidth="1"/>
    <col min="3076" max="3076" width="9" style="9"/>
    <col min="3077" max="3077" width="4.375" style="9" customWidth="1"/>
    <col min="3078" max="3078" width="15.375" style="9" customWidth="1"/>
    <col min="3079" max="3083" width="9" style="9"/>
    <col min="3084" max="3084" width="2.75" style="9" customWidth="1"/>
    <col min="3085" max="3086" width="0" style="9" hidden="1" customWidth="1"/>
    <col min="3087" max="3327" width="9" style="9"/>
    <col min="3328" max="3328" width="30.125" style="9" customWidth="1"/>
    <col min="3329" max="3329" width="16.875" style="9" customWidth="1"/>
    <col min="3330" max="3330" width="8" style="9" customWidth="1"/>
    <col min="3331" max="3331" width="9.625" style="9" customWidth="1"/>
    <col min="3332" max="3332" width="9" style="9"/>
    <col min="3333" max="3333" width="4.375" style="9" customWidth="1"/>
    <col min="3334" max="3334" width="15.375" style="9" customWidth="1"/>
    <col min="3335" max="3339" width="9" style="9"/>
    <col min="3340" max="3340" width="2.75" style="9" customWidth="1"/>
    <col min="3341" max="3342" width="0" style="9" hidden="1" customWidth="1"/>
    <col min="3343" max="3583" width="9" style="9"/>
    <col min="3584" max="3584" width="30.125" style="9" customWidth="1"/>
    <col min="3585" max="3585" width="16.875" style="9" customWidth="1"/>
    <col min="3586" max="3586" width="8" style="9" customWidth="1"/>
    <col min="3587" max="3587" width="9.625" style="9" customWidth="1"/>
    <col min="3588" max="3588" width="9" style="9"/>
    <col min="3589" max="3589" width="4.375" style="9" customWidth="1"/>
    <col min="3590" max="3590" width="15.375" style="9" customWidth="1"/>
    <col min="3591" max="3595" width="9" style="9"/>
    <col min="3596" max="3596" width="2.75" style="9" customWidth="1"/>
    <col min="3597" max="3598" width="0" style="9" hidden="1" customWidth="1"/>
    <col min="3599" max="3839" width="9" style="9"/>
    <col min="3840" max="3840" width="30.125" style="9" customWidth="1"/>
    <col min="3841" max="3841" width="16.875" style="9" customWidth="1"/>
    <col min="3842" max="3842" width="8" style="9" customWidth="1"/>
    <col min="3843" max="3843" width="9.625" style="9" customWidth="1"/>
    <col min="3844" max="3844" width="9" style="9"/>
    <col min="3845" max="3845" width="4.375" style="9" customWidth="1"/>
    <col min="3846" max="3846" width="15.375" style="9" customWidth="1"/>
    <col min="3847" max="3851" width="9" style="9"/>
    <col min="3852" max="3852" width="2.75" style="9" customWidth="1"/>
    <col min="3853" max="3854" width="0" style="9" hidden="1" customWidth="1"/>
    <col min="3855" max="4095" width="9" style="9"/>
    <col min="4096" max="4096" width="30.125" style="9" customWidth="1"/>
    <col min="4097" max="4097" width="16.875" style="9" customWidth="1"/>
    <col min="4098" max="4098" width="8" style="9" customWidth="1"/>
    <col min="4099" max="4099" width="9.625" style="9" customWidth="1"/>
    <col min="4100" max="4100" width="9" style="9"/>
    <col min="4101" max="4101" width="4.375" style="9" customWidth="1"/>
    <col min="4102" max="4102" width="15.375" style="9" customWidth="1"/>
    <col min="4103" max="4107" width="9" style="9"/>
    <col min="4108" max="4108" width="2.75" style="9" customWidth="1"/>
    <col min="4109" max="4110" width="0" style="9" hidden="1" customWidth="1"/>
    <col min="4111" max="4351" width="9" style="9"/>
    <col min="4352" max="4352" width="30.125" style="9" customWidth="1"/>
    <col min="4353" max="4353" width="16.875" style="9" customWidth="1"/>
    <col min="4354" max="4354" width="8" style="9" customWidth="1"/>
    <col min="4355" max="4355" width="9.625" style="9" customWidth="1"/>
    <col min="4356" max="4356" width="9" style="9"/>
    <col min="4357" max="4357" width="4.375" style="9" customWidth="1"/>
    <col min="4358" max="4358" width="15.375" style="9" customWidth="1"/>
    <col min="4359" max="4363" width="9" style="9"/>
    <col min="4364" max="4364" width="2.75" style="9" customWidth="1"/>
    <col min="4365" max="4366" width="0" style="9" hidden="1" customWidth="1"/>
    <col min="4367" max="4607" width="9" style="9"/>
    <col min="4608" max="4608" width="30.125" style="9" customWidth="1"/>
    <col min="4609" max="4609" width="16.875" style="9" customWidth="1"/>
    <col min="4610" max="4610" width="8" style="9" customWidth="1"/>
    <col min="4611" max="4611" width="9.625" style="9" customWidth="1"/>
    <col min="4612" max="4612" width="9" style="9"/>
    <col min="4613" max="4613" width="4.375" style="9" customWidth="1"/>
    <col min="4614" max="4614" width="15.375" style="9" customWidth="1"/>
    <col min="4615" max="4619" width="9" style="9"/>
    <col min="4620" max="4620" width="2.75" style="9" customWidth="1"/>
    <col min="4621" max="4622" width="0" style="9" hidden="1" customWidth="1"/>
    <col min="4623" max="4863" width="9" style="9"/>
    <col min="4864" max="4864" width="30.125" style="9" customWidth="1"/>
    <col min="4865" max="4865" width="16.875" style="9" customWidth="1"/>
    <col min="4866" max="4866" width="8" style="9" customWidth="1"/>
    <col min="4867" max="4867" width="9.625" style="9" customWidth="1"/>
    <col min="4868" max="4868" width="9" style="9"/>
    <col min="4869" max="4869" width="4.375" style="9" customWidth="1"/>
    <col min="4870" max="4870" width="15.375" style="9" customWidth="1"/>
    <col min="4871" max="4875" width="9" style="9"/>
    <col min="4876" max="4876" width="2.75" style="9" customWidth="1"/>
    <col min="4877" max="4878" width="0" style="9" hidden="1" customWidth="1"/>
    <col min="4879" max="5119" width="9" style="9"/>
    <col min="5120" max="5120" width="30.125" style="9" customWidth="1"/>
    <col min="5121" max="5121" width="16.875" style="9" customWidth="1"/>
    <col min="5122" max="5122" width="8" style="9" customWidth="1"/>
    <col min="5123" max="5123" width="9.625" style="9" customWidth="1"/>
    <col min="5124" max="5124" width="9" style="9"/>
    <col min="5125" max="5125" width="4.375" style="9" customWidth="1"/>
    <col min="5126" max="5126" width="15.375" style="9" customWidth="1"/>
    <col min="5127" max="5131" width="9" style="9"/>
    <col min="5132" max="5132" width="2.75" style="9" customWidth="1"/>
    <col min="5133" max="5134" width="0" style="9" hidden="1" customWidth="1"/>
    <col min="5135" max="5375" width="9" style="9"/>
    <col min="5376" max="5376" width="30.125" style="9" customWidth="1"/>
    <col min="5377" max="5377" width="16.875" style="9" customWidth="1"/>
    <col min="5378" max="5378" width="8" style="9" customWidth="1"/>
    <col min="5379" max="5379" width="9.625" style="9" customWidth="1"/>
    <col min="5380" max="5380" width="9" style="9"/>
    <col min="5381" max="5381" width="4.375" style="9" customWidth="1"/>
    <col min="5382" max="5382" width="15.375" style="9" customWidth="1"/>
    <col min="5383" max="5387" width="9" style="9"/>
    <col min="5388" max="5388" width="2.75" style="9" customWidth="1"/>
    <col min="5389" max="5390" width="0" style="9" hidden="1" customWidth="1"/>
    <col min="5391" max="5631" width="9" style="9"/>
    <col min="5632" max="5632" width="30.125" style="9" customWidth="1"/>
    <col min="5633" max="5633" width="16.875" style="9" customWidth="1"/>
    <col min="5634" max="5634" width="8" style="9" customWidth="1"/>
    <col min="5635" max="5635" width="9.625" style="9" customWidth="1"/>
    <col min="5636" max="5636" width="9" style="9"/>
    <col min="5637" max="5637" width="4.375" style="9" customWidth="1"/>
    <col min="5638" max="5638" width="15.375" style="9" customWidth="1"/>
    <col min="5639" max="5643" width="9" style="9"/>
    <col min="5644" max="5644" width="2.75" style="9" customWidth="1"/>
    <col min="5645" max="5646" width="0" style="9" hidden="1" customWidth="1"/>
    <col min="5647" max="5887" width="9" style="9"/>
    <col min="5888" max="5888" width="30.125" style="9" customWidth="1"/>
    <col min="5889" max="5889" width="16.875" style="9" customWidth="1"/>
    <col min="5890" max="5890" width="8" style="9" customWidth="1"/>
    <col min="5891" max="5891" width="9.625" style="9" customWidth="1"/>
    <col min="5892" max="5892" width="9" style="9"/>
    <col min="5893" max="5893" width="4.375" style="9" customWidth="1"/>
    <col min="5894" max="5894" width="15.375" style="9" customWidth="1"/>
    <col min="5895" max="5899" width="9" style="9"/>
    <col min="5900" max="5900" width="2.75" style="9" customWidth="1"/>
    <col min="5901" max="5902" width="0" style="9" hidden="1" customWidth="1"/>
    <col min="5903" max="6143" width="9" style="9"/>
    <col min="6144" max="6144" width="30.125" style="9" customWidth="1"/>
    <col min="6145" max="6145" width="16.875" style="9" customWidth="1"/>
    <col min="6146" max="6146" width="8" style="9" customWidth="1"/>
    <col min="6147" max="6147" width="9.625" style="9" customWidth="1"/>
    <col min="6148" max="6148" width="9" style="9"/>
    <col min="6149" max="6149" width="4.375" style="9" customWidth="1"/>
    <col min="6150" max="6150" width="15.375" style="9" customWidth="1"/>
    <col min="6151" max="6155" width="9" style="9"/>
    <col min="6156" max="6156" width="2.75" style="9" customWidth="1"/>
    <col min="6157" max="6158" width="0" style="9" hidden="1" customWidth="1"/>
    <col min="6159" max="6399" width="9" style="9"/>
    <col min="6400" max="6400" width="30.125" style="9" customWidth="1"/>
    <col min="6401" max="6401" width="16.875" style="9" customWidth="1"/>
    <col min="6402" max="6402" width="8" style="9" customWidth="1"/>
    <col min="6403" max="6403" width="9.625" style="9" customWidth="1"/>
    <col min="6404" max="6404" width="9" style="9"/>
    <col min="6405" max="6405" width="4.375" style="9" customWidth="1"/>
    <col min="6406" max="6406" width="15.375" style="9" customWidth="1"/>
    <col min="6407" max="6411" width="9" style="9"/>
    <col min="6412" max="6412" width="2.75" style="9" customWidth="1"/>
    <col min="6413" max="6414" width="0" style="9" hidden="1" customWidth="1"/>
    <col min="6415" max="6655" width="9" style="9"/>
    <col min="6656" max="6656" width="30.125" style="9" customWidth="1"/>
    <col min="6657" max="6657" width="16.875" style="9" customWidth="1"/>
    <col min="6658" max="6658" width="8" style="9" customWidth="1"/>
    <col min="6659" max="6659" width="9.625" style="9" customWidth="1"/>
    <col min="6660" max="6660" width="9" style="9"/>
    <col min="6661" max="6661" width="4.375" style="9" customWidth="1"/>
    <col min="6662" max="6662" width="15.375" style="9" customWidth="1"/>
    <col min="6663" max="6667" width="9" style="9"/>
    <col min="6668" max="6668" width="2.75" style="9" customWidth="1"/>
    <col min="6669" max="6670" width="0" style="9" hidden="1" customWidth="1"/>
    <col min="6671" max="6911" width="9" style="9"/>
    <col min="6912" max="6912" width="30.125" style="9" customWidth="1"/>
    <col min="6913" max="6913" width="16.875" style="9" customWidth="1"/>
    <col min="6914" max="6914" width="8" style="9" customWidth="1"/>
    <col min="6915" max="6915" width="9.625" style="9" customWidth="1"/>
    <col min="6916" max="6916" width="9" style="9"/>
    <col min="6917" max="6917" width="4.375" style="9" customWidth="1"/>
    <col min="6918" max="6918" width="15.375" style="9" customWidth="1"/>
    <col min="6919" max="6923" width="9" style="9"/>
    <col min="6924" max="6924" width="2.75" style="9" customWidth="1"/>
    <col min="6925" max="6926" width="0" style="9" hidden="1" customWidth="1"/>
    <col min="6927" max="7167" width="9" style="9"/>
    <col min="7168" max="7168" width="30.125" style="9" customWidth="1"/>
    <col min="7169" max="7169" width="16.875" style="9" customWidth="1"/>
    <col min="7170" max="7170" width="8" style="9" customWidth="1"/>
    <col min="7171" max="7171" width="9.625" style="9" customWidth="1"/>
    <col min="7172" max="7172" width="9" style="9"/>
    <col min="7173" max="7173" width="4.375" style="9" customWidth="1"/>
    <col min="7174" max="7174" width="15.375" style="9" customWidth="1"/>
    <col min="7175" max="7179" width="9" style="9"/>
    <col min="7180" max="7180" width="2.75" style="9" customWidth="1"/>
    <col min="7181" max="7182" width="0" style="9" hidden="1" customWidth="1"/>
    <col min="7183" max="7423" width="9" style="9"/>
    <col min="7424" max="7424" width="30.125" style="9" customWidth="1"/>
    <col min="7425" max="7425" width="16.875" style="9" customWidth="1"/>
    <col min="7426" max="7426" width="8" style="9" customWidth="1"/>
    <col min="7427" max="7427" width="9.625" style="9" customWidth="1"/>
    <col min="7428" max="7428" width="9" style="9"/>
    <col min="7429" max="7429" width="4.375" style="9" customWidth="1"/>
    <col min="7430" max="7430" width="15.375" style="9" customWidth="1"/>
    <col min="7431" max="7435" width="9" style="9"/>
    <col min="7436" max="7436" width="2.75" style="9" customWidth="1"/>
    <col min="7437" max="7438" width="0" style="9" hidden="1" customWidth="1"/>
    <col min="7439" max="7679" width="9" style="9"/>
    <col min="7680" max="7680" width="30.125" style="9" customWidth="1"/>
    <col min="7681" max="7681" width="16.875" style="9" customWidth="1"/>
    <col min="7682" max="7682" width="8" style="9" customWidth="1"/>
    <col min="7683" max="7683" width="9.625" style="9" customWidth="1"/>
    <col min="7684" max="7684" width="9" style="9"/>
    <col min="7685" max="7685" width="4.375" style="9" customWidth="1"/>
    <col min="7686" max="7686" width="15.375" style="9" customWidth="1"/>
    <col min="7687" max="7691" width="9" style="9"/>
    <col min="7692" max="7692" width="2.75" style="9" customWidth="1"/>
    <col min="7693" max="7694" width="0" style="9" hidden="1" customWidth="1"/>
    <col min="7695" max="7935" width="9" style="9"/>
    <col min="7936" max="7936" width="30.125" style="9" customWidth="1"/>
    <col min="7937" max="7937" width="16.875" style="9" customWidth="1"/>
    <col min="7938" max="7938" width="8" style="9" customWidth="1"/>
    <col min="7939" max="7939" width="9.625" style="9" customWidth="1"/>
    <col min="7940" max="7940" width="9" style="9"/>
    <col min="7941" max="7941" width="4.375" style="9" customWidth="1"/>
    <col min="7942" max="7942" width="15.375" style="9" customWidth="1"/>
    <col min="7943" max="7947" width="9" style="9"/>
    <col min="7948" max="7948" width="2.75" style="9" customWidth="1"/>
    <col min="7949" max="7950" width="0" style="9" hidden="1" customWidth="1"/>
    <col min="7951" max="8191" width="9" style="9"/>
    <col min="8192" max="8192" width="30.125" style="9" customWidth="1"/>
    <col min="8193" max="8193" width="16.875" style="9" customWidth="1"/>
    <col min="8194" max="8194" width="8" style="9" customWidth="1"/>
    <col min="8195" max="8195" width="9.625" style="9" customWidth="1"/>
    <col min="8196" max="8196" width="9" style="9"/>
    <col min="8197" max="8197" width="4.375" style="9" customWidth="1"/>
    <col min="8198" max="8198" width="15.375" style="9" customWidth="1"/>
    <col min="8199" max="8203" width="9" style="9"/>
    <col min="8204" max="8204" width="2.75" style="9" customWidth="1"/>
    <col min="8205" max="8206" width="0" style="9" hidden="1" customWidth="1"/>
    <col min="8207" max="8447" width="9" style="9"/>
    <col min="8448" max="8448" width="30.125" style="9" customWidth="1"/>
    <col min="8449" max="8449" width="16.875" style="9" customWidth="1"/>
    <col min="8450" max="8450" width="8" style="9" customWidth="1"/>
    <col min="8451" max="8451" width="9.625" style="9" customWidth="1"/>
    <col min="8452" max="8452" width="9" style="9"/>
    <col min="8453" max="8453" width="4.375" style="9" customWidth="1"/>
    <col min="8454" max="8454" width="15.375" style="9" customWidth="1"/>
    <col min="8455" max="8459" width="9" style="9"/>
    <col min="8460" max="8460" width="2.75" style="9" customWidth="1"/>
    <col min="8461" max="8462" width="0" style="9" hidden="1" customWidth="1"/>
    <col min="8463" max="8703" width="9" style="9"/>
    <col min="8704" max="8704" width="30.125" style="9" customWidth="1"/>
    <col min="8705" max="8705" width="16.875" style="9" customWidth="1"/>
    <col min="8706" max="8706" width="8" style="9" customWidth="1"/>
    <col min="8707" max="8707" width="9.625" style="9" customWidth="1"/>
    <col min="8708" max="8708" width="9" style="9"/>
    <col min="8709" max="8709" width="4.375" style="9" customWidth="1"/>
    <col min="8710" max="8710" width="15.375" style="9" customWidth="1"/>
    <col min="8711" max="8715" width="9" style="9"/>
    <col min="8716" max="8716" width="2.75" style="9" customWidth="1"/>
    <col min="8717" max="8718" width="0" style="9" hidden="1" customWidth="1"/>
    <col min="8719" max="8959" width="9" style="9"/>
    <col min="8960" max="8960" width="30.125" style="9" customWidth="1"/>
    <col min="8961" max="8961" width="16.875" style="9" customWidth="1"/>
    <col min="8962" max="8962" width="8" style="9" customWidth="1"/>
    <col min="8963" max="8963" width="9.625" style="9" customWidth="1"/>
    <col min="8964" max="8964" width="9" style="9"/>
    <col min="8965" max="8965" width="4.375" style="9" customWidth="1"/>
    <col min="8966" max="8966" width="15.375" style="9" customWidth="1"/>
    <col min="8967" max="8971" width="9" style="9"/>
    <col min="8972" max="8972" width="2.75" style="9" customWidth="1"/>
    <col min="8973" max="8974" width="0" style="9" hidden="1" customWidth="1"/>
    <col min="8975" max="9215" width="9" style="9"/>
    <col min="9216" max="9216" width="30.125" style="9" customWidth="1"/>
    <col min="9217" max="9217" width="16.875" style="9" customWidth="1"/>
    <col min="9218" max="9218" width="8" style="9" customWidth="1"/>
    <col min="9219" max="9219" width="9.625" style="9" customWidth="1"/>
    <col min="9220" max="9220" width="9" style="9"/>
    <col min="9221" max="9221" width="4.375" style="9" customWidth="1"/>
    <col min="9222" max="9222" width="15.375" style="9" customWidth="1"/>
    <col min="9223" max="9227" width="9" style="9"/>
    <col min="9228" max="9228" width="2.75" style="9" customWidth="1"/>
    <col min="9229" max="9230" width="0" style="9" hidden="1" customWidth="1"/>
    <col min="9231" max="9471" width="9" style="9"/>
    <col min="9472" max="9472" width="30.125" style="9" customWidth="1"/>
    <col min="9473" max="9473" width="16.875" style="9" customWidth="1"/>
    <col min="9474" max="9474" width="8" style="9" customWidth="1"/>
    <col min="9475" max="9475" width="9.625" style="9" customWidth="1"/>
    <col min="9476" max="9476" width="9" style="9"/>
    <col min="9477" max="9477" width="4.375" style="9" customWidth="1"/>
    <col min="9478" max="9478" width="15.375" style="9" customWidth="1"/>
    <col min="9479" max="9483" width="9" style="9"/>
    <col min="9484" max="9484" width="2.75" style="9" customWidth="1"/>
    <col min="9485" max="9486" width="0" style="9" hidden="1" customWidth="1"/>
    <col min="9487" max="9727" width="9" style="9"/>
    <col min="9728" max="9728" width="30.125" style="9" customWidth="1"/>
    <col min="9729" max="9729" width="16.875" style="9" customWidth="1"/>
    <col min="9730" max="9730" width="8" style="9" customWidth="1"/>
    <col min="9731" max="9731" width="9.625" style="9" customWidth="1"/>
    <col min="9732" max="9732" width="9" style="9"/>
    <col min="9733" max="9733" width="4.375" style="9" customWidth="1"/>
    <col min="9734" max="9734" width="15.375" style="9" customWidth="1"/>
    <col min="9735" max="9739" width="9" style="9"/>
    <col min="9740" max="9740" width="2.75" style="9" customWidth="1"/>
    <col min="9741" max="9742" width="0" style="9" hidden="1" customWidth="1"/>
    <col min="9743" max="9983" width="9" style="9"/>
    <col min="9984" max="9984" width="30.125" style="9" customWidth="1"/>
    <col min="9985" max="9985" width="16.875" style="9" customWidth="1"/>
    <col min="9986" max="9986" width="8" style="9" customWidth="1"/>
    <col min="9987" max="9987" width="9.625" style="9" customWidth="1"/>
    <col min="9988" max="9988" width="9" style="9"/>
    <col min="9989" max="9989" width="4.375" style="9" customWidth="1"/>
    <col min="9990" max="9990" width="15.375" style="9" customWidth="1"/>
    <col min="9991" max="9995" width="9" style="9"/>
    <col min="9996" max="9996" width="2.75" style="9" customWidth="1"/>
    <col min="9997" max="9998" width="0" style="9" hidden="1" customWidth="1"/>
    <col min="9999" max="10239" width="9" style="9"/>
    <col min="10240" max="10240" width="30.125" style="9" customWidth="1"/>
    <col min="10241" max="10241" width="16.875" style="9" customWidth="1"/>
    <col min="10242" max="10242" width="8" style="9" customWidth="1"/>
    <col min="10243" max="10243" width="9.625" style="9" customWidth="1"/>
    <col min="10244" max="10244" width="9" style="9"/>
    <col min="10245" max="10245" width="4.375" style="9" customWidth="1"/>
    <col min="10246" max="10246" width="15.375" style="9" customWidth="1"/>
    <col min="10247" max="10251" width="9" style="9"/>
    <col min="10252" max="10252" width="2.75" style="9" customWidth="1"/>
    <col min="10253" max="10254" width="0" style="9" hidden="1" customWidth="1"/>
    <col min="10255" max="10495" width="9" style="9"/>
    <col min="10496" max="10496" width="30.125" style="9" customWidth="1"/>
    <col min="10497" max="10497" width="16.875" style="9" customWidth="1"/>
    <col min="10498" max="10498" width="8" style="9" customWidth="1"/>
    <col min="10499" max="10499" width="9.625" style="9" customWidth="1"/>
    <col min="10500" max="10500" width="9" style="9"/>
    <col min="10501" max="10501" width="4.375" style="9" customWidth="1"/>
    <col min="10502" max="10502" width="15.375" style="9" customWidth="1"/>
    <col min="10503" max="10507" width="9" style="9"/>
    <col min="10508" max="10508" width="2.75" style="9" customWidth="1"/>
    <col min="10509" max="10510" width="0" style="9" hidden="1" customWidth="1"/>
    <col min="10511" max="10751" width="9" style="9"/>
    <col min="10752" max="10752" width="30.125" style="9" customWidth="1"/>
    <col min="10753" max="10753" width="16.875" style="9" customWidth="1"/>
    <col min="10754" max="10754" width="8" style="9" customWidth="1"/>
    <col min="10755" max="10755" width="9.625" style="9" customWidth="1"/>
    <col min="10756" max="10756" width="9" style="9"/>
    <col min="10757" max="10757" width="4.375" style="9" customWidth="1"/>
    <col min="10758" max="10758" width="15.375" style="9" customWidth="1"/>
    <col min="10759" max="10763" width="9" style="9"/>
    <col min="10764" max="10764" width="2.75" style="9" customWidth="1"/>
    <col min="10765" max="10766" width="0" style="9" hidden="1" customWidth="1"/>
    <col min="10767" max="11007" width="9" style="9"/>
    <col min="11008" max="11008" width="30.125" style="9" customWidth="1"/>
    <col min="11009" max="11009" width="16.875" style="9" customWidth="1"/>
    <col min="11010" max="11010" width="8" style="9" customWidth="1"/>
    <col min="11011" max="11011" width="9.625" style="9" customWidth="1"/>
    <col min="11012" max="11012" width="9" style="9"/>
    <col min="11013" max="11013" width="4.375" style="9" customWidth="1"/>
    <col min="11014" max="11014" width="15.375" style="9" customWidth="1"/>
    <col min="11015" max="11019" width="9" style="9"/>
    <col min="11020" max="11020" width="2.75" style="9" customWidth="1"/>
    <col min="11021" max="11022" width="0" style="9" hidden="1" customWidth="1"/>
    <col min="11023" max="11263" width="9" style="9"/>
    <col min="11264" max="11264" width="30.125" style="9" customWidth="1"/>
    <col min="11265" max="11265" width="16.875" style="9" customWidth="1"/>
    <col min="11266" max="11266" width="8" style="9" customWidth="1"/>
    <col min="11267" max="11267" width="9.625" style="9" customWidth="1"/>
    <col min="11268" max="11268" width="9" style="9"/>
    <col min="11269" max="11269" width="4.375" style="9" customWidth="1"/>
    <col min="11270" max="11270" width="15.375" style="9" customWidth="1"/>
    <col min="11271" max="11275" width="9" style="9"/>
    <col min="11276" max="11276" width="2.75" style="9" customWidth="1"/>
    <col min="11277" max="11278" width="0" style="9" hidden="1" customWidth="1"/>
    <col min="11279" max="11519" width="9" style="9"/>
    <col min="11520" max="11520" width="30.125" style="9" customWidth="1"/>
    <col min="11521" max="11521" width="16.875" style="9" customWidth="1"/>
    <col min="11522" max="11522" width="8" style="9" customWidth="1"/>
    <col min="11523" max="11523" width="9.625" style="9" customWidth="1"/>
    <col min="11524" max="11524" width="9" style="9"/>
    <col min="11525" max="11525" width="4.375" style="9" customWidth="1"/>
    <col min="11526" max="11526" width="15.375" style="9" customWidth="1"/>
    <col min="11527" max="11531" width="9" style="9"/>
    <col min="11532" max="11532" width="2.75" style="9" customWidth="1"/>
    <col min="11533" max="11534" width="0" style="9" hidden="1" customWidth="1"/>
    <col min="11535" max="11775" width="9" style="9"/>
    <col min="11776" max="11776" width="30.125" style="9" customWidth="1"/>
    <col min="11777" max="11777" width="16.875" style="9" customWidth="1"/>
    <col min="11778" max="11778" width="8" style="9" customWidth="1"/>
    <col min="11779" max="11779" width="9.625" style="9" customWidth="1"/>
    <col min="11780" max="11780" width="9" style="9"/>
    <col min="11781" max="11781" width="4.375" style="9" customWidth="1"/>
    <col min="11782" max="11782" width="15.375" style="9" customWidth="1"/>
    <col min="11783" max="11787" width="9" style="9"/>
    <col min="11788" max="11788" width="2.75" style="9" customWidth="1"/>
    <col min="11789" max="11790" width="0" style="9" hidden="1" customWidth="1"/>
    <col min="11791" max="12031" width="9" style="9"/>
    <col min="12032" max="12032" width="30.125" style="9" customWidth="1"/>
    <col min="12033" max="12033" width="16.875" style="9" customWidth="1"/>
    <col min="12034" max="12034" width="8" style="9" customWidth="1"/>
    <col min="12035" max="12035" width="9.625" style="9" customWidth="1"/>
    <col min="12036" max="12036" width="9" style="9"/>
    <col min="12037" max="12037" width="4.375" style="9" customWidth="1"/>
    <col min="12038" max="12038" width="15.375" style="9" customWidth="1"/>
    <col min="12039" max="12043" width="9" style="9"/>
    <col min="12044" max="12044" width="2.75" style="9" customWidth="1"/>
    <col min="12045" max="12046" width="0" style="9" hidden="1" customWidth="1"/>
    <col min="12047" max="12287" width="9" style="9"/>
    <col min="12288" max="12288" width="30.125" style="9" customWidth="1"/>
    <col min="12289" max="12289" width="16.875" style="9" customWidth="1"/>
    <col min="12290" max="12290" width="8" style="9" customWidth="1"/>
    <col min="12291" max="12291" width="9.625" style="9" customWidth="1"/>
    <col min="12292" max="12292" width="9" style="9"/>
    <col min="12293" max="12293" width="4.375" style="9" customWidth="1"/>
    <col min="12294" max="12294" width="15.375" style="9" customWidth="1"/>
    <col min="12295" max="12299" width="9" style="9"/>
    <col min="12300" max="12300" width="2.75" style="9" customWidth="1"/>
    <col min="12301" max="12302" width="0" style="9" hidden="1" customWidth="1"/>
    <col min="12303" max="12543" width="9" style="9"/>
    <col min="12544" max="12544" width="30.125" style="9" customWidth="1"/>
    <col min="12545" max="12545" width="16.875" style="9" customWidth="1"/>
    <col min="12546" max="12546" width="8" style="9" customWidth="1"/>
    <col min="12547" max="12547" width="9.625" style="9" customWidth="1"/>
    <col min="12548" max="12548" width="9" style="9"/>
    <col min="12549" max="12549" width="4.375" style="9" customWidth="1"/>
    <col min="12550" max="12550" width="15.375" style="9" customWidth="1"/>
    <col min="12551" max="12555" width="9" style="9"/>
    <col min="12556" max="12556" width="2.75" style="9" customWidth="1"/>
    <col min="12557" max="12558" width="0" style="9" hidden="1" customWidth="1"/>
    <col min="12559" max="12799" width="9" style="9"/>
    <col min="12800" max="12800" width="30.125" style="9" customWidth="1"/>
    <col min="12801" max="12801" width="16.875" style="9" customWidth="1"/>
    <col min="12802" max="12802" width="8" style="9" customWidth="1"/>
    <col min="12803" max="12803" width="9.625" style="9" customWidth="1"/>
    <col min="12804" max="12804" width="9" style="9"/>
    <col min="12805" max="12805" width="4.375" style="9" customWidth="1"/>
    <col min="12806" max="12806" width="15.375" style="9" customWidth="1"/>
    <col min="12807" max="12811" width="9" style="9"/>
    <col min="12812" max="12812" width="2.75" style="9" customWidth="1"/>
    <col min="12813" max="12814" width="0" style="9" hidden="1" customWidth="1"/>
    <col min="12815" max="13055" width="9" style="9"/>
    <col min="13056" max="13056" width="30.125" style="9" customWidth="1"/>
    <col min="13057" max="13057" width="16.875" style="9" customWidth="1"/>
    <col min="13058" max="13058" width="8" style="9" customWidth="1"/>
    <col min="13059" max="13059" width="9.625" style="9" customWidth="1"/>
    <col min="13060" max="13060" width="9" style="9"/>
    <col min="13061" max="13061" width="4.375" style="9" customWidth="1"/>
    <col min="13062" max="13062" width="15.375" style="9" customWidth="1"/>
    <col min="13063" max="13067" width="9" style="9"/>
    <col min="13068" max="13068" width="2.75" style="9" customWidth="1"/>
    <col min="13069" max="13070" width="0" style="9" hidden="1" customWidth="1"/>
    <col min="13071" max="13311" width="9" style="9"/>
    <col min="13312" max="13312" width="30.125" style="9" customWidth="1"/>
    <col min="13313" max="13313" width="16.875" style="9" customWidth="1"/>
    <col min="13314" max="13314" width="8" style="9" customWidth="1"/>
    <col min="13315" max="13315" width="9.625" style="9" customWidth="1"/>
    <col min="13316" max="13316" width="9" style="9"/>
    <col min="13317" max="13317" width="4.375" style="9" customWidth="1"/>
    <col min="13318" max="13318" width="15.375" style="9" customWidth="1"/>
    <col min="13319" max="13323" width="9" style="9"/>
    <col min="13324" max="13324" width="2.75" style="9" customWidth="1"/>
    <col min="13325" max="13326" width="0" style="9" hidden="1" customWidth="1"/>
    <col min="13327" max="13567" width="9" style="9"/>
    <col min="13568" max="13568" width="30.125" style="9" customWidth="1"/>
    <col min="13569" max="13569" width="16.875" style="9" customWidth="1"/>
    <col min="13570" max="13570" width="8" style="9" customWidth="1"/>
    <col min="13571" max="13571" width="9.625" style="9" customWidth="1"/>
    <col min="13572" max="13572" width="9" style="9"/>
    <col min="13573" max="13573" width="4.375" style="9" customWidth="1"/>
    <col min="13574" max="13574" width="15.375" style="9" customWidth="1"/>
    <col min="13575" max="13579" width="9" style="9"/>
    <col min="13580" max="13580" width="2.75" style="9" customWidth="1"/>
    <col min="13581" max="13582" width="0" style="9" hidden="1" customWidth="1"/>
    <col min="13583" max="13823" width="9" style="9"/>
    <col min="13824" max="13824" width="30.125" style="9" customWidth="1"/>
    <col min="13825" max="13825" width="16.875" style="9" customWidth="1"/>
    <col min="13826" max="13826" width="8" style="9" customWidth="1"/>
    <col min="13827" max="13827" width="9.625" style="9" customWidth="1"/>
    <col min="13828" max="13828" width="9" style="9"/>
    <col min="13829" max="13829" width="4.375" style="9" customWidth="1"/>
    <col min="13830" max="13830" width="15.375" style="9" customWidth="1"/>
    <col min="13831" max="13835" width="9" style="9"/>
    <col min="13836" max="13836" width="2.75" style="9" customWidth="1"/>
    <col min="13837" max="13838" width="0" style="9" hidden="1" customWidth="1"/>
    <col min="13839" max="14079" width="9" style="9"/>
    <col min="14080" max="14080" width="30.125" style="9" customWidth="1"/>
    <col min="14081" max="14081" width="16.875" style="9" customWidth="1"/>
    <col min="14082" max="14082" width="8" style="9" customWidth="1"/>
    <col min="14083" max="14083" width="9.625" style="9" customWidth="1"/>
    <col min="14084" max="14084" width="9" style="9"/>
    <col min="14085" max="14085" width="4.375" style="9" customWidth="1"/>
    <col min="14086" max="14086" width="15.375" style="9" customWidth="1"/>
    <col min="14087" max="14091" width="9" style="9"/>
    <col min="14092" max="14092" width="2.75" style="9" customWidth="1"/>
    <col min="14093" max="14094" width="0" style="9" hidden="1" customWidth="1"/>
    <col min="14095" max="14335" width="9" style="9"/>
    <col min="14336" max="14336" width="30.125" style="9" customWidth="1"/>
    <col min="14337" max="14337" width="16.875" style="9" customWidth="1"/>
    <col min="14338" max="14338" width="8" style="9" customWidth="1"/>
    <col min="14339" max="14339" width="9.625" style="9" customWidth="1"/>
    <col min="14340" max="14340" width="9" style="9"/>
    <col min="14341" max="14341" width="4.375" style="9" customWidth="1"/>
    <col min="14342" max="14342" width="15.375" style="9" customWidth="1"/>
    <col min="14343" max="14347" width="9" style="9"/>
    <col min="14348" max="14348" width="2.75" style="9" customWidth="1"/>
    <col min="14349" max="14350" width="0" style="9" hidden="1" customWidth="1"/>
    <col min="14351" max="14591" width="9" style="9"/>
    <col min="14592" max="14592" width="30.125" style="9" customWidth="1"/>
    <col min="14593" max="14593" width="16.875" style="9" customWidth="1"/>
    <col min="14594" max="14594" width="8" style="9" customWidth="1"/>
    <col min="14595" max="14595" width="9.625" style="9" customWidth="1"/>
    <col min="14596" max="14596" width="9" style="9"/>
    <col min="14597" max="14597" width="4.375" style="9" customWidth="1"/>
    <col min="14598" max="14598" width="15.375" style="9" customWidth="1"/>
    <col min="14599" max="14603" width="9" style="9"/>
    <col min="14604" max="14604" width="2.75" style="9" customWidth="1"/>
    <col min="14605" max="14606" width="0" style="9" hidden="1" customWidth="1"/>
    <col min="14607" max="14847" width="9" style="9"/>
    <col min="14848" max="14848" width="30.125" style="9" customWidth="1"/>
    <col min="14849" max="14849" width="16.875" style="9" customWidth="1"/>
    <col min="14850" max="14850" width="8" style="9" customWidth="1"/>
    <col min="14851" max="14851" width="9.625" style="9" customWidth="1"/>
    <col min="14852" max="14852" width="9" style="9"/>
    <col min="14853" max="14853" width="4.375" style="9" customWidth="1"/>
    <col min="14854" max="14854" width="15.375" style="9" customWidth="1"/>
    <col min="14855" max="14859" width="9" style="9"/>
    <col min="14860" max="14860" width="2.75" style="9" customWidth="1"/>
    <col min="14861" max="14862" width="0" style="9" hidden="1" customWidth="1"/>
    <col min="14863" max="15103" width="9" style="9"/>
    <col min="15104" max="15104" width="30.125" style="9" customWidth="1"/>
    <col min="15105" max="15105" width="16.875" style="9" customWidth="1"/>
    <col min="15106" max="15106" width="8" style="9" customWidth="1"/>
    <col min="15107" max="15107" width="9.625" style="9" customWidth="1"/>
    <col min="15108" max="15108" width="9" style="9"/>
    <col min="15109" max="15109" width="4.375" style="9" customWidth="1"/>
    <col min="15110" max="15110" width="15.375" style="9" customWidth="1"/>
    <col min="15111" max="15115" width="9" style="9"/>
    <col min="15116" max="15116" width="2.75" style="9" customWidth="1"/>
    <col min="15117" max="15118" width="0" style="9" hidden="1" customWidth="1"/>
    <col min="15119" max="15359" width="9" style="9"/>
    <col min="15360" max="15360" width="30.125" style="9" customWidth="1"/>
    <col min="15361" max="15361" width="16.875" style="9" customWidth="1"/>
    <col min="15362" max="15362" width="8" style="9" customWidth="1"/>
    <col min="15363" max="15363" width="9.625" style="9" customWidth="1"/>
    <col min="15364" max="15364" width="9" style="9"/>
    <col min="15365" max="15365" width="4.375" style="9" customWidth="1"/>
    <col min="15366" max="15366" width="15.375" style="9" customWidth="1"/>
    <col min="15367" max="15371" width="9" style="9"/>
    <col min="15372" max="15372" width="2.75" style="9" customWidth="1"/>
    <col min="15373" max="15374" width="0" style="9" hidden="1" customWidth="1"/>
    <col min="15375" max="15615" width="9" style="9"/>
    <col min="15616" max="15616" width="30.125" style="9" customWidth="1"/>
    <col min="15617" max="15617" width="16.875" style="9" customWidth="1"/>
    <col min="15618" max="15618" width="8" style="9" customWidth="1"/>
    <col min="15619" max="15619" width="9.625" style="9" customWidth="1"/>
    <col min="15620" max="15620" width="9" style="9"/>
    <col min="15621" max="15621" width="4.375" style="9" customWidth="1"/>
    <col min="15622" max="15622" width="15.375" style="9" customWidth="1"/>
    <col min="15623" max="15627" width="9" style="9"/>
    <col min="15628" max="15628" width="2.75" style="9" customWidth="1"/>
    <col min="15629" max="15630" width="0" style="9" hidden="1" customWidth="1"/>
    <col min="15631" max="15871" width="9" style="9"/>
    <col min="15872" max="15872" width="30.125" style="9" customWidth="1"/>
    <col min="15873" max="15873" width="16.875" style="9" customWidth="1"/>
    <col min="15874" max="15874" width="8" style="9" customWidth="1"/>
    <col min="15875" max="15875" width="9.625" style="9" customWidth="1"/>
    <col min="15876" max="15876" width="9" style="9"/>
    <col min="15877" max="15877" width="4.375" style="9" customWidth="1"/>
    <col min="15878" max="15878" width="15.375" style="9" customWidth="1"/>
    <col min="15879" max="15883" width="9" style="9"/>
    <col min="15884" max="15884" width="2.75" style="9" customWidth="1"/>
    <col min="15885" max="15886" width="0" style="9" hidden="1" customWidth="1"/>
    <col min="15887" max="16127" width="9" style="9"/>
    <col min="16128" max="16128" width="30.125" style="9" customWidth="1"/>
    <col min="16129" max="16129" width="16.875" style="9" customWidth="1"/>
    <col min="16130" max="16130" width="8" style="9" customWidth="1"/>
    <col min="16131" max="16131" width="9.625" style="9" customWidth="1"/>
    <col min="16132" max="16132" width="9" style="9"/>
    <col min="16133" max="16133" width="4.375" style="9" customWidth="1"/>
    <col min="16134" max="16134" width="15.375" style="9" customWidth="1"/>
    <col min="16135" max="16139" width="9" style="9"/>
    <col min="16140" max="16140" width="2.75" style="9" customWidth="1"/>
    <col min="16141" max="16142" width="0" style="9" hidden="1" customWidth="1"/>
    <col min="16143" max="16384" width="9" style="9"/>
  </cols>
  <sheetData>
    <row r="1" spans="1:14" x14ac:dyDescent="0.2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30"/>
    </row>
    <row r="2" spans="1:14" ht="18" customHeight="1" x14ac:dyDescent="0.2">
      <c r="A2" s="311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3"/>
    </row>
    <row r="3" spans="1:14" ht="18" customHeight="1" x14ac:dyDescent="0.2">
      <c r="A3" s="314"/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6"/>
    </row>
    <row r="4" spans="1:14" ht="18" customHeight="1" x14ac:dyDescent="0.2">
      <c r="A4" s="314"/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6"/>
    </row>
    <row r="5" spans="1:14" ht="41.25" customHeight="1" x14ac:dyDescent="0.2">
      <c r="A5" s="317" t="str">
        <f>'[10]PLANILHA GERAL'!A1</f>
        <v>EXECUÇÃO DE SERVIÇOS DE IMPLANTAÇÃO DE PAVIMENTAÇÃO EM BLOCO DE CONCRETO INTERTRAVADO, EM VIAS URBANAS E RURAIS DE MUNÍCIPIOS DIVERSOS INSERIDOS NA ÁREA DE ATUAÇÃO DA 6ªSUPERINTENDÊNCIA DA CODEVASF CODEVASF, NO ESTADO DA BAHIA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9"/>
    </row>
    <row r="6" spans="1:14" ht="18" customHeight="1" x14ac:dyDescent="0.25">
      <c r="A6" s="31"/>
      <c r="B6" s="32" t="s">
        <v>471</v>
      </c>
      <c r="C6" s="33"/>
      <c r="D6" s="34"/>
      <c r="E6" s="35"/>
      <c r="F6" s="36"/>
      <c r="G6" s="36"/>
      <c r="H6" s="36"/>
      <c r="I6" s="36"/>
      <c r="J6" s="37"/>
      <c r="K6" s="37"/>
      <c r="L6" s="37"/>
      <c r="M6" s="37"/>
      <c r="N6" s="38"/>
    </row>
    <row r="7" spans="1:14" x14ac:dyDescent="0.2">
      <c r="A7" s="320" t="s">
        <v>472</v>
      </c>
      <c r="B7" s="321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3"/>
    </row>
    <row r="8" spans="1:14" x14ac:dyDescent="0.2">
      <c r="A8" s="320"/>
      <c r="B8" s="321"/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2"/>
      <c r="N8" s="323"/>
    </row>
    <row r="9" spans="1:14" ht="15.75" x14ac:dyDescent="0.25">
      <c r="A9" s="39"/>
      <c r="B9" s="40" t="s">
        <v>473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2"/>
    </row>
    <row r="10" spans="1:14" ht="15.75" x14ac:dyDescent="0.25">
      <c r="A10" s="305" t="s">
        <v>474</v>
      </c>
      <c r="B10" s="306"/>
      <c r="C10" s="10"/>
      <c r="D10" s="10"/>
      <c r="E10" s="10"/>
      <c r="F10" s="10"/>
      <c r="G10" s="10"/>
      <c r="H10" s="11"/>
      <c r="I10" s="10"/>
      <c r="J10" s="12"/>
      <c r="K10" s="12"/>
      <c r="L10" s="12"/>
      <c r="M10" s="12"/>
      <c r="N10" s="43"/>
    </row>
    <row r="11" spans="1:14" ht="20.25" x14ac:dyDescent="0.3">
      <c r="A11" s="44"/>
      <c r="B11" s="45"/>
      <c r="C11" s="46" t="s">
        <v>475</v>
      </c>
      <c r="D11" s="46" t="s">
        <v>476</v>
      </c>
      <c r="E11" s="46" t="s">
        <v>477</v>
      </c>
      <c r="F11" s="45"/>
      <c r="G11" s="45"/>
      <c r="H11" s="45"/>
      <c r="I11" s="45"/>
      <c r="J11" s="45"/>
      <c r="K11" s="45"/>
      <c r="L11" s="45"/>
      <c r="M11" s="45"/>
      <c r="N11" s="47"/>
    </row>
    <row r="12" spans="1:14" ht="12.75" customHeight="1" x14ac:dyDescent="0.3">
      <c r="A12" s="324" t="s">
        <v>478</v>
      </c>
      <c r="B12" s="325"/>
      <c r="C12" s="46">
        <v>1</v>
      </c>
      <c r="D12" s="48">
        <v>1</v>
      </c>
      <c r="E12" s="49">
        <f>C12*D12</f>
        <v>1</v>
      </c>
      <c r="F12" s="45"/>
      <c r="G12" s="45"/>
      <c r="H12" s="45"/>
      <c r="I12" s="45"/>
      <c r="J12" s="45"/>
      <c r="K12" s="45"/>
      <c r="L12" s="45"/>
      <c r="M12" s="45"/>
      <c r="N12" s="47"/>
    </row>
    <row r="13" spans="1:14" ht="12.75" customHeight="1" x14ac:dyDescent="0.3">
      <c r="A13" s="324" t="s">
        <v>479</v>
      </c>
      <c r="B13" s="325"/>
      <c r="C13" s="46">
        <v>1</v>
      </c>
      <c r="D13" s="48">
        <v>1</v>
      </c>
      <c r="E13" s="49">
        <f>C13*D13</f>
        <v>1</v>
      </c>
      <c r="F13" s="45"/>
      <c r="G13" s="45"/>
      <c r="H13" s="45"/>
      <c r="I13" s="45"/>
      <c r="J13" s="45"/>
      <c r="K13" s="45"/>
      <c r="L13" s="45"/>
      <c r="M13" s="45"/>
      <c r="N13" s="47"/>
    </row>
    <row r="14" spans="1:14" ht="12.75" customHeight="1" x14ac:dyDescent="0.3">
      <c r="A14" s="324"/>
      <c r="B14" s="325"/>
      <c r="C14" s="46"/>
      <c r="D14" s="48"/>
      <c r="E14" s="49"/>
      <c r="F14" s="45"/>
      <c r="G14" s="45"/>
      <c r="H14" s="45"/>
      <c r="I14" s="45"/>
      <c r="J14" s="45"/>
      <c r="K14" s="45"/>
      <c r="L14" s="45"/>
      <c r="M14" s="45"/>
      <c r="N14" s="47"/>
    </row>
    <row r="15" spans="1:14" ht="12.75" customHeight="1" x14ac:dyDescent="0.3">
      <c r="A15" s="324"/>
      <c r="B15" s="325"/>
      <c r="C15" s="46"/>
      <c r="D15" s="48"/>
      <c r="E15" s="49"/>
      <c r="F15" s="45"/>
      <c r="G15" s="45"/>
      <c r="H15" s="45"/>
      <c r="I15" s="45"/>
      <c r="J15" s="45"/>
      <c r="K15" s="45"/>
      <c r="L15" s="45"/>
      <c r="M15" s="45"/>
      <c r="N15" s="47"/>
    </row>
    <row r="16" spans="1:14" ht="12.75" customHeight="1" x14ac:dyDescent="0.3">
      <c r="A16" s="309" t="s">
        <v>480</v>
      </c>
      <c r="B16" s="310"/>
      <c r="C16" s="310"/>
      <c r="D16" s="310"/>
      <c r="E16" s="50">
        <f>E12+E14</f>
        <v>1</v>
      </c>
      <c r="F16" s="45"/>
      <c r="G16" s="45"/>
      <c r="H16" s="45"/>
      <c r="I16" s="45"/>
      <c r="J16" s="45"/>
      <c r="K16" s="45"/>
      <c r="L16" s="45"/>
      <c r="M16" s="45"/>
      <c r="N16" s="47"/>
    </row>
    <row r="17" spans="1:16" ht="12.75" customHeight="1" x14ac:dyDescent="0.3">
      <c r="A17" s="309" t="s">
        <v>481</v>
      </c>
      <c r="B17" s="310"/>
      <c r="C17" s="310"/>
      <c r="D17" s="310"/>
      <c r="E17" s="50">
        <f>E13+E15</f>
        <v>1</v>
      </c>
      <c r="F17" s="45"/>
      <c r="G17" s="45"/>
      <c r="H17" s="45"/>
      <c r="I17" s="45"/>
      <c r="J17" s="45"/>
      <c r="K17" s="45"/>
      <c r="L17" s="45"/>
      <c r="M17" s="45"/>
      <c r="N17" s="47"/>
    </row>
    <row r="18" spans="1:16" ht="23.25" x14ac:dyDescent="0.2">
      <c r="A18" s="51"/>
      <c r="B18" s="52"/>
      <c r="C18" s="52"/>
      <c r="D18" s="52"/>
      <c r="E18" s="52"/>
      <c r="F18" s="52"/>
      <c r="G18" s="53"/>
      <c r="H18" s="53"/>
      <c r="I18" s="53"/>
      <c r="J18" s="53"/>
      <c r="K18" s="53"/>
      <c r="L18" s="53"/>
      <c r="M18" s="53"/>
      <c r="N18" s="54"/>
    </row>
    <row r="19" spans="1:16" x14ac:dyDescent="0.2">
      <c r="A19" s="55"/>
      <c r="B19" s="56"/>
      <c r="C19" s="56"/>
      <c r="D19" s="56"/>
      <c r="E19" s="53"/>
      <c r="F19" s="53"/>
      <c r="G19" s="53"/>
      <c r="H19" s="53"/>
      <c r="I19" s="53"/>
      <c r="J19" s="53"/>
      <c r="K19" s="53"/>
      <c r="L19" s="53"/>
      <c r="M19" s="53"/>
      <c r="N19" s="54"/>
    </row>
    <row r="20" spans="1:16" ht="15.75" x14ac:dyDescent="0.25">
      <c r="A20" s="305" t="s">
        <v>482</v>
      </c>
      <c r="B20" s="306"/>
      <c r="C20" s="10"/>
      <c r="D20" s="10"/>
      <c r="E20" s="10"/>
      <c r="F20" s="10"/>
      <c r="G20" s="10"/>
      <c r="H20" s="11"/>
      <c r="I20" s="10"/>
      <c r="J20" s="12"/>
      <c r="K20" s="12"/>
      <c r="L20" s="12"/>
      <c r="M20" s="12"/>
      <c r="N20" s="43"/>
    </row>
    <row r="21" spans="1:16" ht="24.75" customHeight="1" x14ac:dyDescent="0.25">
      <c r="A21" s="39"/>
      <c r="B21" s="41" t="s">
        <v>483</v>
      </c>
      <c r="C21" s="307" t="s">
        <v>419</v>
      </c>
      <c r="D21" s="307"/>
      <c r="E21" s="307"/>
      <c r="F21" s="307"/>
      <c r="G21" s="307"/>
      <c r="H21" s="57">
        <v>24</v>
      </c>
      <c r="I21" s="58" t="s">
        <v>484</v>
      </c>
      <c r="J21" s="53"/>
      <c r="K21" s="53"/>
      <c r="L21" s="53"/>
      <c r="M21" s="53"/>
      <c r="N21" s="54"/>
    </row>
    <row r="22" spans="1:16" ht="15.75" x14ac:dyDescent="0.25">
      <c r="A22" s="39"/>
      <c r="B22" s="41" t="s">
        <v>485</v>
      </c>
      <c r="C22" s="307" t="s">
        <v>196</v>
      </c>
      <c r="D22" s="307"/>
      <c r="E22" s="307"/>
      <c r="F22" s="307"/>
      <c r="G22" s="307"/>
      <c r="H22" s="57">
        <v>10.8</v>
      </c>
      <c r="I22" s="58" t="s">
        <v>484</v>
      </c>
      <c r="J22" s="53"/>
      <c r="K22" s="53"/>
      <c r="L22" s="53"/>
      <c r="M22" s="53"/>
      <c r="N22" s="54"/>
    </row>
    <row r="23" spans="1:16" ht="15.75" x14ac:dyDescent="0.25">
      <c r="A23" s="39"/>
      <c r="B23" s="41" t="s">
        <v>486</v>
      </c>
      <c r="C23" s="307" t="s">
        <v>487</v>
      </c>
      <c r="D23" s="307"/>
      <c r="E23" s="307"/>
      <c r="F23" s="307"/>
      <c r="G23" s="307"/>
      <c r="H23" s="57">
        <v>16.7</v>
      </c>
      <c r="I23" s="58" t="s">
        <v>484</v>
      </c>
      <c r="J23" s="53"/>
      <c r="K23" s="53"/>
      <c r="L23" s="53"/>
      <c r="M23" s="53"/>
      <c r="N23" s="54"/>
    </row>
    <row r="24" spans="1:16" ht="15.75" x14ac:dyDescent="0.25">
      <c r="A24" s="39"/>
      <c r="B24" s="41" t="s">
        <v>488</v>
      </c>
      <c r="C24" s="307" t="s">
        <v>200</v>
      </c>
      <c r="D24" s="307"/>
      <c r="E24" s="307"/>
      <c r="F24" s="307"/>
      <c r="G24" s="307"/>
      <c r="H24" s="57">
        <v>5.8</v>
      </c>
      <c r="I24" s="58" t="s">
        <v>484</v>
      </c>
      <c r="J24" s="53"/>
      <c r="K24" s="53"/>
      <c r="L24" s="53"/>
      <c r="M24" s="53"/>
      <c r="N24" s="54"/>
    </row>
    <row r="25" spans="1:16" ht="12.75" customHeight="1" x14ac:dyDescent="0.25">
      <c r="A25" s="59"/>
      <c r="B25" s="41" t="s">
        <v>489</v>
      </c>
      <c r="C25" s="307" t="s">
        <v>490</v>
      </c>
      <c r="D25" s="307"/>
      <c r="E25" s="307"/>
      <c r="F25" s="307"/>
      <c r="G25" s="307"/>
      <c r="H25" s="57">
        <v>13</v>
      </c>
      <c r="I25" s="58" t="s">
        <v>484</v>
      </c>
      <c r="J25" s="53"/>
      <c r="K25" s="53"/>
      <c r="L25" s="53"/>
      <c r="M25" s="53"/>
      <c r="N25" s="54"/>
    </row>
    <row r="26" spans="1:16" ht="26.25" customHeight="1" x14ac:dyDescent="0.2">
      <c r="A26" s="59"/>
      <c r="B26" s="60" t="s">
        <v>491</v>
      </c>
      <c r="C26" s="307" t="s">
        <v>198</v>
      </c>
      <c r="D26" s="307"/>
      <c r="E26" s="307"/>
      <c r="F26" s="307"/>
      <c r="G26" s="307"/>
      <c r="H26" s="57">
        <v>13</v>
      </c>
      <c r="I26" s="58" t="s">
        <v>484</v>
      </c>
      <c r="J26" s="53"/>
      <c r="K26" s="53"/>
      <c r="L26" s="53"/>
      <c r="M26" s="53"/>
      <c r="N26" s="54"/>
    </row>
    <row r="27" spans="1:16" ht="38.25" customHeight="1" x14ac:dyDescent="0.2">
      <c r="A27" s="59"/>
      <c r="B27" s="53"/>
      <c r="C27" s="308" t="s">
        <v>492</v>
      </c>
      <c r="D27" s="308"/>
      <c r="E27" s="308"/>
      <c r="F27" s="308"/>
      <c r="G27" s="308"/>
      <c r="H27" s="61">
        <v>2</v>
      </c>
      <c r="I27" s="58" t="s">
        <v>484</v>
      </c>
      <c r="J27" s="53"/>
      <c r="K27" s="53"/>
      <c r="L27" s="53"/>
      <c r="M27" s="62"/>
      <c r="N27" s="54"/>
    </row>
    <row r="28" spans="1:16" ht="38.25" customHeight="1" x14ac:dyDescent="0.2">
      <c r="A28" s="59"/>
      <c r="B28" s="53"/>
      <c r="C28" s="308" t="s">
        <v>493</v>
      </c>
      <c r="D28" s="308"/>
      <c r="E28" s="308"/>
      <c r="F28" s="308"/>
      <c r="G28" s="308"/>
      <c r="H28" s="61">
        <v>2</v>
      </c>
      <c r="I28" s="58" t="s">
        <v>484</v>
      </c>
      <c r="J28" s="53"/>
      <c r="K28" s="53"/>
      <c r="L28" s="53"/>
      <c r="M28" s="62"/>
      <c r="N28" s="54"/>
      <c r="P28" s="9">
        <v>18306</v>
      </c>
    </row>
    <row r="29" spans="1:16" ht="38.25" customHeight="1" x14ac:dyDescent="0.2">
      <c r="A29" s="59"/>
      <c r="B29" s="53"/>
      <c r="C29" s="308" t="s">
        <v>494</v>
      </c>
      <c r="D29" s="308"/>
      <c r="E29" s="308"/>
      <c r="F29" s="308"/>
      <c r="G29" s="308"/>
      <c r="H29" s="61">
        <v>4</v>
      </c>
      <c r="I29" s="58" t="s">
        <v>484</v>
      </c>
      <c r="J29" s="53"/>
      <c r="K29" s="53"/>
      <c r="L29" s="53"/>
      <c r="M29" s="62"/>
      <c r="N29" s="54"/>
    </row>
    <row r="30" spans="1:16" x14ac:dyDescent="0.2">
      <c r="A30" s="59"/>
      <c r="B30" s="53"/>
      <c r="C30" s="53"/>
      <c r="D30" s="53"/>
      <c r="E30" s="63" t="s">
        <v>100</v>
      </c>
      <c r="F30" s="56"/>
      <c r="G30" s="56"/>
      <c r="H30" s="61">
        <f>ROUND(SUM(H20:H29),2)</f>
        <v>91.3</v>
      </c>
      <c r="I30" s="56" t="s">
        <v>484</v>
      </c>
      <c r="J30" s="53"/>
      <c r="K30" s="53"/>
      <c r="L30" s="53"/>
      <c r="M30" s="62"/>
      <c r="N30" s="54"/>
    </row>
    <row r="31" spans="1:16" ht="12.75" customHeight="1" x14ac:dyDescent="0.2">
      <c r="A31" s="64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65"/>
    </row>
    <row r="32" spans="1:16" ht="15.75" x14ac:dyDescent="0.25">
      <c r="A32" s="305" t="s">
        <v>495</v>
      </c>
      <c r="B32" s="306" t="s">
        <v>496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43"/>
    </row>
    <row r="33" spans="1:19" x14ac:dyDescent="0.2">
      <c r="A33" s="302" t="s">
        <v>480</v>
      </c>
      <c r="B33" s="303"/>
      <c r="C33" s="303"/>
      <c r="D33" s="303"/>
      <c r="E33" s="66">
        <f>E16*H30</f>
        <v>91.3</v>
      </c>
      <c r="F33" s="67" t="s">
        <v>497</v>
      </c>
      <c r="G33" s="68"/>
      <c r="H33" s="68"/>
      <c r="I33" s="68"/>
      <c r="J33" s="68"/>
      <c r="K33" s="68"/>
      <c r="L33" s="68"/>
      <c r="M33" s="68"/>
      <c r="N33" s="69"/>
    </row>
    <row r="34" spans="1:19" x14ac:dyDescent="0.2">
      <c r="A34" s="302" t="s">
        <v>481</v>
      </c>
      <c r="B34" s="303"/>
      <c r="C34" s="303"/>
      <c r="D34" s="303"/>
      <c r="E34" s="66">
        <f>E17*H30</f>
        <v>91.3</v>
      </c>
      <c r="F34" s="67" t="s">
        <v>497</v>
      </c>
      <c r="G34" s="68"/>
      <c r="H34" s="68"/>
      <c r="I34" s="68"/>
      <c r="J34" s="68"/>
      <c r="K34" s="68"/>
      <c r="L34" s="68"/>
      <c r="M34" s="68"/>
      <c r="N34" s="69"/>
    </row>
    <row r="35" spans="1:19" ht="13.5" thickBot="1" x14ac:dyDescent="0.25">
      <c r="A35" s="70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2"/>
    </row>
    <row r="36" spans="1:19" x14ac:dyDescent="0.2">
      <c r="A36" s="16"/>
    </row>
    <row r="37" spans="1:19" x14ac:dyDescent="0.2">
      <c r="A37" s="14"/>
      <c r="B37" s="15"/>
      <c r="C37" s="15"/>
      <c r="D37" s="15"/>
      <c r="E37" s="15"/>
      <c r="F37" s="15"/>
      <c r="G37" s="15"/>
      <c r="H37" s="15">
        <f>H30*200</f>
        <v>18260</v>
      </c>
      <c r="I37" s="15"/>
      <c r="J37" s="15"/>
      <c r="K37" s="15"/>
      <c r="L37" s="15"/>
      <c r="M37" s="15"/>
      <c r="N37" s="15"/>
    </row>
    <row r="41" spans="1:19" ht="14.25" x14ac:dyDescent="0.2">
      <c r="A41" s="17" t="s">
        <v>498</v>
      </c>
      <c r="B41" s="301"/>
      <c r="C41" s="301"/>
      <c r="D41" s="301"/>
      <c r="E41" s="301"/>
      <c r="F41" s="301"/>
      <c r="G41" s="301"/>
      <c r="H41" s="301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ht="14.25" x14ac:dyDescent="0.2">
      <c r="A42" s="17" t="s">
        <v>499</v>
      </c>
      <c r="B42" s="301"/>
      <c r="C42" s="301"/>
      <c r="D42" s="301"/>
      <c r="E42" s="301"/>
      <c r="F42" s="301"/>
      <c r="G42" s="301"/>
      <c r="H42" s="301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</row>
    <row r="43" spans="1:19" ht="14.25" x14ac:dyDescent="0.2">
      <c r="A43" s="19" t="s">
        <v>500</v>
      </c>
      <c r="B43" s="300"/>
      <c r="C43" s="300"/>
      <c r="D43" s="300"/>
      <c r="E43" s="300"/>
      <c r="F43" s="300"/>
      <c r="G43" s="300"/>
      <c r="H43" s="300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</row>
    <row r="44" spans="1:19" ht="14.25" x14ac:dyDescent="0.2">
      <c r="A44" s="17" t="s">
        <v>501</v>
      </c>
      <c r="B44" s="301"/>
      <c r="C44" s="301"/>
      <c r="D44" s="301"/>
      <c r="E44" s="301"/>
      <c r="F44" s="301"/>
      <c r="G44" s="301"/>
      <c r="H44" s="301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</row>
    <row r="45" spans="1:19" ht="14.25" x14ac:dyDescent="0.2">
      <c r="A45" s="19" t="s">
        <v>502</v>
      </c>
      <c r="B45" s="300"/>
      <c r="C45" s="300"/>
      <c r="D45" s="300"/>
      <c r="E45" s="300"/>
      <c r="F45" s="300"/>
      <c r="G45" s="300"/>
      <c r="H45" s="300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</row>
    <row r="46" spans="1:19" ht="14.25" x14ac:dyDescent="0.2">
      <c r="A46" s="17" t="s">
        <v>503</v>
      </c>
      <c r="B46" s="301"/>
      <c r="C46" s="301"/>
      <c r="D46" s="301"/>
      <c r="E46" s="301"/>
      <c r="F46" s="301"/>
      <c r="G46" s="301"/>
      <c r="H46" s="301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</row>
    <row r="47" spans="1:19" ht="14.25" x14ac:dyDescent="0.2">
      <c r="A47" s="19" t="s">
        <v>504</v>
      </c>
      <c r="B47" s="304"/>
      <c r="C47" s="304"/>
      <c r="D47" s="304"/>
      <c r="E47" s="304"/>
      <c r="F47" s="304"/>
      <c r="G47" s="304"/>
      <c r="H47" s="304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</row>
    <row r="48" spans="1:19" ht="14.25" x14ac:dyDescent="0.2">
      <c r="A48" s="19" t="s">
        <v>505</v>
      </c>
      <c r="B48" s="300"/>
      <c r="C48" s="300"/>
      <c r="D48" s="300"/>
      <c r="E48" s="300"/>
      <c r="F48" s="300"/>
      <c r="G48" s="300"/>
      <c r="H48" s="300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</row>
    <row r="49" spans="1:19" ht="14.25" x14ac:dyDescent="0.2">
      <c r="A49" s="19" t="s">
        <v>506</v>
      </c>
      <c r="B49" s="300"/>
      <c r="C49" s="300"/>
      <c r="D49" s="300"/>
      <c r="E49" s="300"/>
      <c r="F49" s="300"/>
      <c r="G49" s="300"/>
      <c r="H49" s="300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</row>
    <row r="50" spans="1:19" ht="14.25" x14ac:dyDescent="0.2">
      <c r="A50" s="19" t="s">
        <v>507</v>
      </c>
      <c r="B50" s="300"/>
      <c r="C50" s="300"/>
      <c r="D50" s="300"/>
      <c r="E50" s="300"/>
      <c r="F50" s="300"/>
      <c r="G50" s="300"/>
      <c r="H50" s="300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</row>
    <row r="51" spans="1:19" ht="14.25" x14ac:dyDescent="0.2">
      <c r="A51" s="19" t="s">
        <v>508</v>
      </c>
      <c r="B51" s="300"/>
      <c r="C51" s="300"/>
      <c r="D51" s="300"/>
      <c r="E51" s="300"/>
      <c r="F51" s="300"/>
      <c r="G51" s="300"/>
      <c r="H51" s="300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</row>
    <row r="52" spans="1:19" ht="14.25" x14ac:dyDescent="0.2">
      <c r="A52" s="19" t="s">
        <v>509</v>
      </c>
      <c r="B52" s="300"/>
      <c r="C52" s="300"/>
      <c r="D52" s="300"/>
      <c r="E52" s="300"/>
      <c r="F52" s="300"/>
      <c r="G52" s="300"/>
      <c r="H52" s="300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</row>
    <row r="53" spans="1:19" ht="14.25" x14ac:dyDescent="0.2">
      <c r="A53" s="19"/>
      <c r="B53" s="20"/>
      <c r="C53" s="20"/>
      <c r="D53" s="20"/>
      <c r="E53" s="20"/>
      <c r="F53" s="20"/>
      <c r="G53" s="20"/>
      <c r="H53" s="20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</row>
    <row r="54" spans="1:19" ht="14.25" x14ac:dyDescent="0.2">
      <c r="A54" s="19"/>
      <c r="B54" s="20"/>
      <c r="C54" s="20"/>
      <c r="D54" s="20"/>
      <c r="E54" s="20"/>
      <c r="F54" s="20"/>
      <c r="G54" s="20"/>
      <c r="H54" s="20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</row>
    <row r="55" spans="1:19" ht="14.25" x14ac:dyDescent="0.2">
      <c r="A55" s="17" t="s">
        <v>510</v>
      </c>
      <c r="B55" s="301"/>
      <c r="C55" s="301"/>
      <c r="D55" s="301"/>
      <c r="E55" s="301"/>
      <c r="F55" s="301"/>
      <c r="G55" s="301"/>
      <c r="H55" s="301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</row>
    <row r="56" spans="1:19" ht="14.25" x14ac:dyDescent="0.2">
      <c r="A56" s="19" t="s">
        <v>189</v>
      </c>
      <c r="B56" s="300"/>
      <c r="C56" s="300"/>
      <c r="D56" s="300"/>
      <c r="E56" s="300"/>
      <c r="F56" s="300"/>
      <c r="G56" s="300"/>
      <c r="H56" s="300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</row>
    <row r="57" spans="1:19" ht="14.25" x14ac:dyDescent="0.2">
      <c r="A57" s="17" t="s">
        <v>258</v>
      </c>
      <c r="B57" s="301"/>
      <c r="C57" s="301"/>
      <c r="D57" s="301"/>
      <c r="E57" s="301"/>
      <c r="F57" s="301"/>
      <c r="G57" s="301"/>
      <c r="H57" s="301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</row>
    <row r="58" spans="1:19" ht="14.25" x14ac:dyDescent="0.2">
      <c r="A58" s="19" t="s">
        <v>232</v>
      </c>
      <c r="B58" s="300"/>
      <c r="C58" s="300"/>
      <c r="D58" s="300"/>
      <c r="E58" s="300"/>
      <c r="F58" s="300"/>
      <c r="G58" s="300"/>
      <c r="H58" s="300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</row>
    <row r="59" spans="1:19" ht="14.25" x14ac:dyDescent="0.2">
      <c r="A59" s="19" t="s">
        <v>511</v>
      </c>
      <c r="B59" s="300"/>
      <c r="C59" s="300"/>
      <c r="D59" s="300"/>
      <c r="E59" s="300"/>
      <c r="F59" s="300"/>
      <c r="G59" s="300"/>
      <c r="H59" s="300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</row>
    <row r="60" spans="1:19" ht="14.25" x14ac:dyDescent="0.2">
      <c r="A60" s="19" t="s">
        <v>512</v>
      </c>
      <c r="B60" s="300"/>
      <c r="C60" s="300"/>
      <c r="D60" s="300"/>
      <c r="E60" s="300"/>
      <c r="F60" s="300"/>
      <c r="G60" s="300"/>
      <c r="H60" s="300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</row>
    <row r="61" spans="1:19" ht="14.25" x14ac:dyDescent="0.2">
      <c r="A61" s="19" t="s">
        <v>513</v>
      </c>
      <c r="B61" s="300"/>
      <c r="C61" s="300"/>
      <c r="D61" s="300"/>
      <c r="E61" s="300"/>
      <c r="F61" s="300"/>
      <c r="G61" s="300"/>
      <c r="H61" s="300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</row>
    <row r="62" spans="1:19" ht="14.25" x14ac:dyDescent="0.2">
      <c r="A62" s="19" t="s">
        <v>514</v>
      </c>
      <c r="B62" s="300"/>
      <c r="C62" s="300"/>
      <c r="D62" s="300"/>
      <c r="E62" s="300"/>
      <c r="F62" s="300"/>
      <c r="G62" s="300"/>
      <c r="H62" s="300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</row>
    <row r="63" spans="1:19" ht="14.25" x14ac:dyDescent="0.2">
      <c r="A63" s="19"/>
      <c r="B63" s="20"/>
      <c r="C63" s="20"/>
      <c r="D63" s="20"/>
      <c r="E63" s="20"/>
      <c r="F63" s="20"/>
      <c r="G63" s="20"/>
      <c r="H63" s="20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</row>
    <row r="64" spans="1:19" ht="14.25" x14ac:dyDescent="0.2">
      <c r="A64" s="21" t="s">
        <v>515</v>
      </c>
      <c r="B64" s="299"/>
      <c r="C64" s="299"/>
      <c r="D64" s="299"/>
      <c r="E64" s="299"/>
      <c r="F64" s="299"/>
      <c r="G64" s="299"/>
      <c r="H64" s="299"/>
      <c r="I64" s="22"/>
      <c r="J64" s="18"/>
      <c r="K64" s="18"/>
      <c r="L64" s="18"/>
      <c r="M64" s="18"/>
      <c r="N64" s="18"/>
      <c r="O64" s="18"/>
      <c r="P64" s="18"/>
      <c r="Q64" s="18"/>
      <c r="R64" s="18"/>
      <c r="S64" s="18"/>
    </row>
    <row r="65" spans="1:61" ht="14.25" x14ac:dyDescent="0.2">
      <c r="A65" s="21" t="s">
        <v>193</v>
      </c>
      <c r="B65" s="298"/>
      <c r="C65" s="298"/>
      <c r="D65" s="298"/>
      <c r="E65" s="298"/>
      <c r="F65" s="298"/>
      <c r="G65" s="298"/>
      <c r="H65" s="298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</row>
    <row r="66" spans="1:61" ht="14.25" x14ac:dyDescent="0.2">
      <c r="A66" s="21" t="s">
        <v>516</v>
      </c>
      <c r="B66" s="299"/>
      <c r="C66" s="299"/>
      <c r="D66" s="299"/>
      <c r="E66" s="299"/>
      <c r="F66" s="299"/>
      <c r="G66" s="299"/>
      <c r="H66" s="299"/>
      <c r="I66" s="22"/>
      <c r="J66" s="18"/>
      <c r="K66" s="18"/>
      <c r="L66" s="18"/>
      <c r="M66" s="18"/>
      <c r="N66" s="18"/>
      <c r="O66" s="18"/>
      <c r="P66" s="18"/>
      <c r="Q66" s="18"/>
      <c r="R66" s="18"/>
      <c r="S66" s="18"/>
    </row>
    <row r="67" spans="1:61" ht="15" x14ac:dyDescent="0.25">
      <c r="A67" s="21" t="s">
        <v>199</v>
      </c>
      <c r="B67" s="298"/>
      <c r="C67" s="298"/>
      <c r="D67" s="298"/>
      <c r="E67" s="298"/>
      <c r="F67" s="298"/>
      <c r="G67" s="298"/>
      <c r="H67" s="298"/>
      <c r="I67" s="22"/>
      <c r="J67" s="18"/>
      <c r="K67" s="18"/>
      <c r="L67" s="18"/>
      <c r="M67" s="18"/>
      <c r="N67" s="18"/>
      <c r="O67" s="18"/>
      <c r="P67" s="18"/>
      <c r="Q67" s="18"/>
      <c r="R67" s="18"/>
      <c r="S67" s="18"/>
      <c r="BI67" s="23"/>
    </row>
    <row r="68" spans="1:61" ht="14.25" x14ac:dyDescent="0.2">
      <c r="A68" s="21" t="s">
        <v>197</v>
      </c>
      <c r="B68" s="299"/>
      <c r="C68" s="299"/>
      <c r="D68" s="299"/>
      <c r="E68" s="299"/>
      <c r="F68" s="299"/>
      <c r="G68" s="299"/>
      <c r="H68" s="299"/>
      <c r="I68" s="22"/>
      <c r="J68" s="18"/>
      <c r="K68" s="18"/>
      <c r="L68" s="18"/>
      <c r="M68" s="18"/>
      <c r="N68" s="18"/>
      <c r="O68" s="18"/>
      <c r="P68" s="18"/>
      <c r="Q68" s="18"/>
      <c r="R68" s="18"/>
      <c r="S68" s="18"/>
    </row>
    <row r="69" spans="1:61" ht="14.25" x14ac:dyDescent="0.2">
      <c r="A69" s="21" t="s">
        <v>195</v>
      </c>
      <c r="B69" s="299"/>
      <c r="C69" s="299"/>
      <c r="D69" s="299"/>
      <c r="E69" s="299"/>
      <c r="F69" s="299"/>
      <c r="G69" s="299"/>
      <c r="H69" s="299"/>
      <c r="I69" s="22"/>
      <c r="J69" s="18"/>
      <c r="K69" s="18"/>
      <c r="L69" s="18"/>
      <c r="M69" s="18"/>
      <c r="N69" s="18"/>
      <c r="O69" s="18"/>
      <c r="P69" s="18"/>
      <c r="Q69" s="18"/>
      <c r="R69" s="18"/>
      <c r="S69" s="18"/>
    </row>
    <row r="70" spans="1:61" ht="14.25" x14ac:dyDescent="0.2">
      <c r="A70" s="21" t="s">
        <v>191</v>
      </c>
      <c r="B70" s="298"/>
      <c r="C70" s="298"/>
      <c r="D70" s="298"/>
      <c r="E70" s="298"/>
      <c r="F70" s="298"/>
      <c r="G70" s="298"/>
      <c r="H70" s="298"/>
      <c r="I70" s="22"/>
      <c r="J70" s="18"/>
      <c r="K70" s="18"/>
      <c r="L70" s="18"/>
      <c r="M70" s="18"/>
      <c r="N70" s="18"/>
      <c r="O70" s="18"/>
      <c r="P70" s="18"/>
      <c r="Q70" s="18"/>
      <c r="R70" s="18"/>
      <c r="S70" s="18"/>
    </row>
    <row r="71" spans="1:61" ht="14.25" x14ac:dyDescent="0.2">
      <c r="A71" s="21" t="s">
        <v>517</v>
      </c>
      <c r="B71" s="299"/>
      <c r="C71" s="299"/>
      <c r="D71" s="299"/>
      <c r="E71" s="299"/>
      <c r="F71" s="299"/>
      <c r="G71" s="299"/>
      <c r="H71" s="299"/>
      <c r="I71" s="22"/>
      <c r="J71" s="18"/>
      <c r="K71" s="18"/>
      <c r="L71" s="18"/>
      <c r="M71" s="18"/>
      <c r="N71" s="18"/>
      <c r="O71" s="18"/>
      <c r="P71" s="18"/>
      <c r="Q71" s="18"/>
      <c r="R71" s="18"/>
      <c r="S71" s="18"/>
    </row>
  </sheetData>
  <mergeCells count="53">
    <mergeCell ref="A17:D17"/>
    <mergeCell ref="A2:N2"/>
    <mergeCell ref="A3:N3"/>
    <mergeCell ref="A4:N4"/>
    <mergeCell ref="A5:N5"/>
    <mergeCell ref="A7:N8"/>
    <mergeCell ref="A10:B10"/>
    <mergeCell ref="A12:B12"/>
    <mergeCell ref="A13:B13"/>
    <mergeCell ref="A14:B14"/>
    <mergeCell ref="A15:B15"/>
    <mergeCell ref="A16:D16"/>
    <mergeCell ref="A33:D33"/>
    <mergeCell ref="A20:B20"/>
    <mergeCell ref="C21:G21"/>
    <mergeCell ref="C22:G22"/>
    <mergeCell ref="C23:G23"/>
    <mergeCell ref="C24:G24"/>
    <mergeCell ref="C25:G25"/>
    <mergeCell ref="C26:G26"/>
    <mergeCell ref="C27:G27"/>
    <mergeCell ref="C28:G28"/>
    <mergeCell ref="C29:G29"/>
    <mergeCell ref="A32:B32"/>
    <mergeCell ref="B51:H51"/>
    <mergeCell ref="A34:D34"/>
    <mergeCell ref="B41:H41"/>
    <mergeCell ref="B42:H42"/>
    <mergeCell ref="B43:H43"/>
    <mergeCell ref="B44:H44"/>
    <mergeCell ref="B45:H45"/>
    <mergeCell ref="B46:H46"/>
    <mergeCell ref="B47:H47"/>
    <mergeCell ref="B48:H48"/>
    <mergeCell ref="B49:H49"/>
    <mergeCell ref="B50:H50"/>
    <mergeCell ref="B66:H66"/>
    <mergeCell ref="B52:H52"/>
    <mergeCell ref="B55:H55"/>
    <mergeCell ref="B56:H56"/>
    <mergeCell ref="B57:H57"/>
    <mergeCell ref="B58:H58"/>
    <mergeCell ref="B59:H59"/>
    <mergeCell ref="B60:H60"/>
    <mergeCell ref="B61:H61"/>
    <mergeCell ref="B62:H62"/>
    <mergeCell ref="B64:H64"/>
    <mergeCell ref="B65:H65"/>
    <mergeCell ref="B67:H67"/>
    <mergeCell ref="B68:H68"/>
    <mergeCell ref="B69:H69"/>
    <mergeCell ref="B70:H70"/>
    <mergeCell ref="B71:H7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6" fitToHeight="0" orientation="portrait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8</vt:i4>
      </vt:variant>
    </vt:vector>
  </HeadingPairs>
  <TitlesOfParts>
    <vt:vector size="14" baseType="lpstr">
      <vt:lpstr>RESUMO</vt:lpstr>
      <vt:lpstr>Orçamento Sintético</vt:lpstr>
      <vt:lpstr>MC</vt:lpstr>
      <vt:lpstr>CRONOGRAMA</vt:lpstr>
      <vt:lpstr>CPUs</vt:lpstr>
      <vt:lpstr>Mob e Desmob</vt:lpstr>
      <vt:lpstr>CPUs!Area_de_impressao</vt:lpstr>
      <vt:lpstr>CRONOGRAMA!Area_de_impressao</vt:lpstr>
      <vt:lpstr>MC!Area_de_impressao</vt:lpstr>
      <vt:lpstr>'Mob e Desmob'!Area_de_impressao</vt:lpstr>
      <vt:lpstr>'Orçamento Sintético'!Area_de_impressao</vt:lpstr>
      <vt:lpstr>CPUs!Titulos_de_impressao</vt:lpstr>
      <vt:lpstr>MC!Titulos_de_impressao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Alex Braga de Araujo</cp:lastModifiedBy>
  <cp:revision>0</cp:revision>
  <cp:lastPrinted>2022-11-17T15:22:15Z</cp:lastPrinted>
  <dcterms:created xsi:type="dcterms:W3CDTF">2022-06-14T11:05:27Z</dcterms:created>
  <dcterms:modified xsi:type="dcterms:W3CDTF">2022-11-17T15:22:20Z</dcterms:modified>
</cp:coreProperties>
</file>