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Licitações\Licitação SRP - 2021\Caminhões Iluminação Pública e Carroceria Aberta\"/>
    </mc:Choice>
  </mc:AlternateContent>
  <xr:revisionPtr revIDLastSave="0" documentId="8_{D36BB0DA-E1B2-4F35-9D01-53953348DBA2}" xr6:coauthVersionLast="47" xr6:coauthVersionMax="47" xr10:uidLastSave="{00000000-0000-0000-0000-000000000000}"/>
  <bookViews>
    <workbookView xWindow="-120" yWindow="-120" windowWidth="29040" windowHeight="15840" xr2:uid="{7D3A2919-3BDE-44C2-A70B-F35DB512BA83}"/>
  </bookViews>
  <sheets>
    <sheet name="Escopo de Fornecimento e Preços" sheetId="1" r:id="rId1"/>
    <sheet name="Anexo II - Planilha de Escopo" sheetId="8" r:id="rId2"/>
    <sheet name="Verificação de Preços Orçados" sheetId="2" r:id="rId3"/>
    <sheet name="Memória de Cálculo Correção" sheetId="3" r:id="rId4"/>
    <sheet name="Planilha Resumo" sheetId="5" r:id="rId5"/>
    <sheet name="Cronograma Físico e Financeiro" sheetId="7" r:id="rId6"/>
    <sheet name="Empresas Cotadas" sheetId="4" r:id="rId7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8" l="1"/>
  <c r="J9" i="8"/>
  <c r="J8" i="8"/>
  <c r="J7" i="8"/>
  <c r="M11" i="5"/>
  <c r="AE8" i="1"/>
  <c r="AG8" i="1" s="1"/>
  <c r="AE10" i="1"/>
  <c r="AG10" i="1" s="1"/>
  <c r="AC10" i="1"/>
  <c r="M9" i="2"/>
  <c r="K9" i="2"/>
  <c r="G9" i="2"/>
  <c r="M8" i="2"/>
  <c r="K8" i="2"/>
  <c r="I8" i="2"/>
  <c r="G8" i="2"/>
  <c r="I10" i="1"/>
  <c r="K10" i="1" s="1"/>
  <c r="AC8" i="1"/>
  <c r="I8" i="1"/>
  <c r="K9" i="1" s="1"/>
  <c r="O11" i="3"/>
  <c r="Q11" i="3" s="1"/>
  <c r="O9" i="3"/>
  <c r="Q9" i="3" s="1"/>
  <c r="J6" i="8" l="1"/>
  <c r="K8" i="1"/>
  <c r="K11" i="1"/>
  <c r="AA10" i="1" s="1"/>
  <c r="AA8" i="1"/>
  <c r="AA12" i="1" l="1"/>
</calcChain>
</file>

<file path=xl/sharedStrings.xml><?xml version="1.0" encoding="utf-8"?>
<sst xmlns="http://schemas.openxmlformats.org/spreadsheetml/2006/main" count="127" uniqueCount="78">
  <si>
    <t>Escopo de Fornecimento e Planilhas de Quantidades e Preços</t>
  </si>
  <si>
    <t>Veículos e Utilitários</t>
  </si>
  <si>
    <t>Quantidades</t>
  </si>
  <si>
    <t>Valor Unitário</t>
  </si>
  <si>
    <t>Valor Total</t>
  </si>
  <si>
    <t>Empresa 01</t>
  </si>
  <si>
    <t>Empresa 02</t>
  </si>
  <si>
    <t>Empresa 03</t>
  </si>
  <si>
    <t>Empresa 04</t>
  </si>
  <si>
    <t>Item</t>
  </si>
  <si>
    <t>Objeto</t>
  </si>
  <si>
    <t>Especificações técnicas</t>
  </si>
  <si>
    <t>CATMAT</t>
  </si>
  <si>
    <t>Total para o Bem</t>
  </si>
  <si>
    <t>Mediana</t>
  </si>
  <si>
    <t>Desvio Padrão</t>
  </si>
  <si>
    <t>Coeficiente de Desvio</t>
  </si>
  <si>
    <t>BR1937</t>
  </si>
  <si>
    <t>ITEM</t>
  </si>
  <si>
    <t>P1</t>
  </si>
  <si>
    <t>P2</t>
  </si>
  <si>
    <t>P3</t>
  </si>
  <si>
    <t>P4</t>
  </si>
  <si>
    <t>01 e 02</t>
  </si>
  <si>
    <t xml:space="preserve">     ÍNDICE APÓS APLICADO COEFICIENTE </t>
  </si>
  <si>
    <t>MEMÓRIA DE CÁLCULO DA CORREÇÃO INFLACIONÁRIA¹²³</t>
  </si>
  <si>
    <t>MÊS REALIZAÇÃO DO CERTAME</t>
  </si>
  <si>
    <t>Nº EDITAL</t>
  </si>
  <si>
    <t>INSTITUIÇÃO PROMOTORA</t>
  </si>
  <si>
    <t>ÍNDICE EM T-0</t>
  </si>
  <si>
    <t>ÍNDICE EM T+1</t>
  </si>
  <si>
    <t>RESULTADO (EM %)</t>
  </si>
  <si>
    <t>VALOR EM T-0</t>
  </si>
  <si>
    <t>VALOR CORRIGIDO</t>
  </si>
  <si>
    <t>05 de 2021</t>
  </si>
  <si>
    <t>01/2021</t>
  </si>
  <si>
    <t>Relação de Empresas Cotadas</t>
  </si>
  <si>
    <t>Número de Ordem</t>
  </si>
  <si>
    <t>Empresas Cotadas</t>
  </si>
  <si>
    <t>CNPJ</t>
  </si>
  <si>
    <t>EQUIPAMENTOS</t>
  </si>
  <si>
    <t>QTD.</t>
  </si>
  <si>
    <t>UNID.</t>
  </si>
  <si>
    <t>PREÇO UNITÁRIO MÉDIO</t>
  </si>
  <si>
    <t>TOTAL PARA O ITEM</t>
  </si>
  <si>
    <t>01     e     02</t>
  </si>
  <si>
    <t>Un.</t>
  </si>
  <si>
    <t>1. Até o momento da conclusão dos trabalhos de elaboração da presente planilha, o índice mais recente publicado era referente ao mês de junho de 2021; 2.O índice de atualização utilizado foi o IPA-OG-DI-Veículos Automotivos, Reboques, Carrocerias e Autopeças, da Fundação Getúlio Vargas, conforme folha anexa; 3. A fórmula de atualização, conforme orientação da FGV é:  (Índice em T+n - Índice em T0)/Índice em T0 x 100.</t>
  </si>
  <si>
    <t>Novo Mundo Caminhoes E Equipamentos Rodoviarios Ltda</t>
  </si>
  <si>
    <t>11.840.303/0004-81</t>
  </si>
  <si>
    <t>Tecar Diesel Caminhões e Ônibus LTDA</t>
  </si>
  <si>
    <t>28.567.438/0001-75</t>
  </si>
  <si>
    <t>DEVA VEICULOS LTDA</t>
  </si>
  <si>
    <t>23.762.552/0003-02</t>
  </si>
  <si>
    <t>LLM LOCAÇÃO DE VEÍCULOS LTDA</t>
  </si>
  <si>
    <t>31.389.229/0001-93</t>
  </si>
  <si>
    <t>CRONOGRAMA FÍSICO E FINANCEIRO DOS FORNECIMENTOS DA LICITAÇÃO</t>
  </si>
  <si>
    <t>QUANTITATIVO DA LICITAÇÃO</t>
  </si>
  <si>
    <t>PROGRAMAÇÃO DE RECEBIMENTO MÊS A MÊS</t>
  </si>
  <si>
    <t>-</t>
  </si>
  <si>
    <t>Caminhão leve equipado com cesta aérea para instalação e manutenção de iluminação pública</t>
  </si>
  <si>
    <t>Caminhão leve equipado com cesta aérea para instalação e manutenção de iluminação pública (Cota reservada às  ME e EPP e SC – ART. 8º e §2º do Decreto nº 8.538/15)</t>
  </si>
  <si>
    <t>Caminhão leve novo, zero km ano/modelo 2021 ou 2021/2022; motor a diesel de 4 cilindros em linha, tração 4x2, potência de 150 cv ou superior; sistema de injeção eletrônica; transmissão mecânica de 5 ou 6 marchas a frente e 1 a ré; acelerador eletrônico; embreagem de acionamento hidráulico; MP3 player, entrada USB, rádio com 4 alto-falantes, tweeters e antena; ar condicionado, vidros elétricos; cabine com isolamento termo acústico; tacógrafo; sistema elétrico de 12 ou 24 V; alternador 14/90 ou 28/80 (V/A); freios de serviço a ar, dianteiros e traseiros a tambor e ABS/EBD; freio de estacionamento a ar com molas acumuladoras; freio motor válvula tipo borboleta; direção hidráulica ou elétrica; peso bruto total (PBT) homologado de 8 ton ou superior; capacidade mínima do tanque de combustível de 150 litros; reservatório de ARLA32 mínimo de 18 litros (Caso não possua tecnologia que dispense o uso de aditivos tipo ARLA); tapetes; estepe com as mesmas especificações das rodas e pneus; macaco, chave de rodas e triângulo; sirene de alerta de ré; película fumê com transparência permitida, nos vidros laterais e traseiro (quando for o caso); com todos os equipamentos e acessórios exigidos pelo Código Brasileiro de Trânsito (cintos de segurança, extintor e outros); Equipado com cesta aérea com as seguintes especificações mínimas: obediência às normas NBR-16.092 – Cestas Aéreas - Especificações e Ensaios, NR 12 – Anexo XII e SAE J 517 - Mangueiras e conexões; Características da Cesta: Altura nominal de trabalho (mínimo) de 13,0 metros; Altura do solo até a base da caçamba (mínimo) de 11,5 metros; Alcance horizontal até a borda da caçamba (braço inferior na vertical) de 5,9 metros; Capacidade nominal de carga da caçamba de 130kg; Giro da torre de 360 graus (infinito); Equipado com dois pares de sapatas estabilizadoras hidráulicas; Isolação (mínimo) 46 kV; Garantia mínima de 24 (vinte e quatro) meses, sendo 12 (doze) meses de garantia total e os 12 (doze) meses restantes para motor, câmbio e transmissão. Os veículos ofertados devem estar, no momento da entrega, licenciados em nome da Codevasf 5ª SR e com o tanques de fluidos, combustíveis e lubrificantes cheios (deve ser previamente solicitada a isenção de IPVA junto ao órgão estadual de trânsito, com todas as custas e taxas a correr por conta da contratada).</t>
  </si>
  <si>
    <t>03 e 04</t>
  </si>
  <si>
    <t>BR84735</t>
  </si>
  <si>
    <t>Caminhão Tipo Carroceria Aberta de Aço</t>
  </si>
  <si>
    <t>Caminhão Tipo Carroceria Aberta de Aço (Cota reservada às  ME e EPP e SC – ART. 8º e §2º do Decreto nº 8.538/15)</t>
  </si>
  <si>
    <t>CAMINHÃO TIPO CARROCERIA ABERTA DE AÇO - Novo, zero km ano/modelo 2021 ou 2021/2022; motor a diesel de 4 cilindros em linha, tração 4x2, potência de 180 cv ou superior; sistema de injeção eletrônica; transmissão mecânica de 6 marchas a frente e 1 a ré; acelerador eletrônico; embreagem de acionamento hidráulico; MP3 player, entrada USB, rádio com 4 alto-falantes, tweeters e antena; ar condicionado, vidros elétricos; cabine com isolamento termo acústico; tacógrafo; sistema elétrico de 12 ou 24 V; alternador 14/90 ou 28/80 (V/A); rodas em aço estampado 22,5" x 7,5", pneus 275/80R22,5; freios de serviço a ar, dianteiros e traseiros a tambor e ABS/EBD; freio de estacionamento a ar com molas acumuladoras; freio motor válvula tipo borboleta; direção hidráulica ou elétrica; peso bruto total (PBT) homologado de 16 ton ou superior; capacidade mínima do tanque de combustível de 250 litros; reservatório de ARLA32 mínimo de 23 litros (Caso não possua tecnologia que dispense o uso de aditivos tipo ARLA); tapetes; estepe com as mesmas especificações das rodas e pneus; macaco, chave de rodas e triângulo; sirene de alerta de ré; película fumê com transparência permitida, nos vidros laterais e traseiro (quando for o caso); com todos os equipamentos e acessórios exigidos pelo Código Brasileiro de Trânsito (cintos de segurança, extintor e outros); equipado com carroceria aberta de aço, com no mínimo 6.800mm de comprimento e de acordo com a norma do CONTRAN; chassi e travessas metálicas; modelo e ano de fabricação vigente; Garantia mínima de 24 (vinte e quatro) meses, sendo 12 (doze) meses de garantia total e os 12 (doze) meses restantes para motor, câmbio e transmissão; com a logomarca da Codevasf. Os veículos ofertados devem estar, no momento da entrega, licenciados em nome da Codevasf 5ª SR e com o tanques de fluidos, combustíveis e lubrificantes cheios (deve ser previamente solicitada a isenção de IPVA junto ao órgão estadual de trânsito, com todas as custas e taxas a correr por conta da contratada).</t>
  </si>
  <si>
    <t>Painel de Preços 01</t>
  </si>
  <si>
    <t>Painel de Preços 02</t>
  </si>
  <si>
    <t>Painel de Preços 03</t>
  </si>
  <si>
    <t>03     e     04</t>
  </si>
  <si>
    <t>Valor Total do Certame</t>
  </si>
  <si>
    <t>TABELA DE COTAÇÕES 2021 - LICITAÇÃO CAMINHÕES COM CESTO AÉREO E CARROCERIA ABERTA ALAGOAS</t>
  </si>
  <si>
    <t>MINISTÉRIO DA DEFESA</t>
  </si>
  <si>
    <t>Itens</t>
  </si>
  <si>
    <t>Coeficiente de Variação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</si>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</sst>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rgb="FFFF0000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0" xfId="2" applyNumberFormat="1" applyFont="1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4" fontId="6" fillId="4" borderId="1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3" borderId="9" xfId="1" applyFont="1" applyFill="1" applyBorder="1" applyAlignment="1">
      <alignment horizontal="center" vertical="center" wrapText="1"/>
    </xf>
    <xf numFmtId="44" fontId="2" fillId="3" borderId="10" xfId="1" applyFont="1" applyFill="1" applyBorder="1" applyAlignment="1">
      <alignment horizontal="center" vertical="center" wrapText="1"/>
    </xf>
    <xf numFmtId="44" fontId="2" fillId="3" borderId="7" xfId="1" applyFont="1" applyFill="1" applyBorder="1" applyAlignment="1">
      <alignment horizontal="center" vertical="center" wrapText="1"/>
    </xf>
    <xf numFmtId="44" fontId="2" fillId="3" borderId="8" xfId="1" applyFont="1" applyFill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4" fontId="0" fillId="0" borderId="11" xfId="1" applyFont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0" fillId="0" borderId="1" xfId="2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/>
    </xf>
    <xf numFmtId="44" fontId="2" fillId="0" borderId="9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44" fontId="2" fillId="0" borderId="7" xfId="1" applyFont="1" applyBorder="1" applyAlignment="1">
      <alignment horizontal="center" vertical="center"/>
    </xf>
    <xf numFmtId="44" fontId="2" fillId="0" borderId="8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F961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495300</xdr:colOff>
      <xdr:row>4</xdr:row>
      <xdr:rowOff>9526</xdr:rowOff>
    </xdr:from>
    <xdr:to>
      <xdr:col>13</xdr:col>
      <xdr:colOff>381000</xdr:colOff>
      <xdr:row>5</xdr:row>
      <xdr:rowOff>182543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1260B6C-E060-474D-BACA-73F8F1530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77025" y="771526"/>
          <a:ext cx="1714500" cy="363517"/>
        </a:xfrm>
        <a:prstGeom prst="rect">
          <a:avLst/>
        </a:prstGeom>
      </xdr:spPr>
    </xdr:pic>
    <xdr:clientData/>
  </xdr:twoCellAnchor>
  <xdr:oneCellAnchor>
    <xdr:from>
      <xdr:col>10</xdr:col>
      <xdr:colOff>495300</xdr:colOff>
      <xdr:row>4</xdr:row>
      <xdr:rowOff>9526</xdr:rowOff>
    </xdr:from>
    <xdr:ext cx="1701053" cy="363517"/>
    <xdr:pic>
      <xdr:nvPicPr>
        <xdr:cNvPr id="4" name="Imagem 3">
          <a:extLst>
            <a:ext uri="{FF2B5EF4-FFF2-40B4-BE49-F238E27FC236}">
              <a16:creationId xmlns:a16="http://schemas.microsoft.com/office/drawing/2014/main" id="{A150D639-2968-442D-8C80-9AAA027BB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36400" y="11382376"/>
          <a:ext cx="1701053" cy="36351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79CBB-6603-4BD0-911A-8DF16DEEE40A}">
  <sheetPr>
    <pageSetUpPr fitToPage="1"/>
  </sheetPr>
  <dimension ref="D5:AO16"/>
  <sheetViews>
    <sheetView tabSelected="1" zoomScale="85" zoomScaleNormal="85" workbookViewId="0">
      <selection activeCell="E10" sqref="E10:E11"/>
    </sheetView>
  </sheetViews>
  <sheetFormatPr defaultRowHeight="15" x14ac:dyDescent="0.25"/>
  <cols>
    <col min="4" max="4" width="9.42578125" customWidth="1"/>
    <col min="5" max="5" width="11.140625" customWidth="1"/>
    <col min="6" max="6" width="47.140625" customWidth="1"/>
    <col min="7" max="7" width="102.7109375" customWidth="1"/>
    <col min="8" max="8" width="19" customWidth="1"/>
    <col min="12" max="12" width="11" customWidth="1"/>
    <col min="14" max="14" width="9.42578125" customWidth="1"/>
    <col min="16" max="16" width="14.140625" bestFit="1" customWidth="1"/>
    <col min="20" max="20" width="8.5703125" customWidth="1"/>
    <col min="21" max="21" width="9.140625" customWidth="1"/>
    <col min="27" max="27" width="12.140625" customWidth="1"/>
    <col min="33" max="33" width="11.42578125" customWidth="1"/>
    <col min="34" max="34" width="11.28515625" customWidth="1"/>
  </cols>
  <sheetData>
    <row r="5" spans="4:41" ht="15" customHeight="1" x14ac:dyDescent="0.25">
      <c r="D5" s="17" t="s">
        <v>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9"/>
    </row>
    <row r="6" spans="4:41" ht="15" customHeight="1" x14ac:dyDescent="0.25">
      <c r="D6" s="20" t="s">
        <v>1</v>
      </c>
      <c r="E6" s="20"/>
      <c r="F6" s="20"/>
      <c r="G6" s="20"/>
      <c r="H6" s="21" t="s">
        <v>2</v>
      </c>
      <c r="I6" s="22" t="s">
        <v>3</v>
      </c>
      <c r="J6" s="22"/>
      <c r="K6" s="22" t="s">
        <v>4</v>
      </c>
      <c r="L6" s="22"/>
      <c r="M6" s="22" t="s">
        <v>5</v>
      </c>
      <c r="N6" s="22"/>
      <c r="O6" s="22" t="s">
        <v>6</v>
      </c>
      <c r="P6" s="22"/>
      <c r="Q6" s="22" t="s">
        <v>7</v>
      </c>
      <c r="R6" s="22"/>
      <c r="S6" s="22" t="s">
        <v>8</v>
      </c>
      <c r="T6" s="22"/>
      <c r="U6" s="23" t="s">
        <v>68</v>
      </c>
      <c r="V6" s="24"/>
      <c r="W6" s="23" t="s">
        <v>69</v>
      </c>
      <c r="X6" s="24"/>
      <c r="Y6" s="23" t="s">
        <v>70</v>
      </c>
      <c r="Z6" s="24"/>
      <c r="AA6" s="9" t="s">
        <v>13</v>
      </c>
      <c r="AB6" s="9"/>
      <c r="AC6" s="9" t="s">
        <v>14</v>
      </c>
      <c r="AD6" s="9"/>
      <c r="AE6" s="9" t="s">
        <v>15</v>
      </c>
      <c r="AF6" s="9"/>
      <c r="AG6" s="9" t="s">
        <v>16</v>
      </c>
      <c r="AH6" s="9"/>
    </row>
    <row r="7" spans="4:41" x14ac:dyDescent="0.25">
      <c r="D7" s="1" t="s">
        <v>9</v>
      </c>
      <c r="E7" s="1" t="s">
        <v>12</v>
      </c>
      <c r="F7" s="1" t="s">
        <v>10</v>
      </c>
      <c r="G7" s="2" t="s">
        <v>11</v>
      </c>
      <c r="H7" s="9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5"/>
      <c r="V7" s="26"/>
      <c r="W7" s="25"/>
      <c r="X7" s="26"/>
      <c r="Y7" s="25"/>
      <c r="Z7" s="26"/>
      <c r="AA7" s="9"/>
      <c r="AB7" s="9"/>
      <c r="AC7" s="9"/>
      <c r="AD7" s="9"/>
      <c r="AE7" s="9"/>
      <c r="AF7" s="9"/>
      <c r="AG7" s="9"/>
      <c r="AH7" s="9"/>
    </row>
    <row r="8" spans="4:41" ht="180" customHeight="1" x14ac:dyDescent="0.25">
      <c r="D8" s="3">
        <v>1</v>
      </c>
      <c r="E8" s="28" t="s">
        <v>17</v>
      </c>
      <c r="F8" s="3" t="s">
        <v>60</v>
      </c>
      <c r="G8" s="28" t="s">
        <v>62</v>
      </c>
      <c r="H8" s="3">
        <v>45</v>
      </c>
      <c r="I8" s="22">
        <f>SUM(M8,Q8,S8,U8,W8,Y8)/6</f>
        <v>420292.57794189942</v>
      </c>
      <c r="J8" s="22"/>
      <c r="K8" s="22">
        <f>I8*H8</f>
        <v>18913166.007385474</v>
      </c>
      <c r="L8" s="22"/>
      <c r="M8" s="27">
        <v>485000</v>
      </c>
      <c r="N8" s="27"/>
      <c r="O8" s="29">
        <v>750000</v>
      </c>
      <c r="P8" s="29"/>
      <c r="Q8" s="22">
        <v>486000</v>
      </c>
      <c r="R8" s="22"/>
      <c r="S8" s="22">
        <v>475000</v>
      </c>
      <c r="T8" s="22"/>
      <c r="U8" s="23">
        <v>330755.46765139652</v>
      </c>
      <c r="V8" s="24"/>
      <c r="W8" s="23">
        <v>355000</v>
      </c>
      <c r="X8" s="24"/>
      <c r="Y8" s="23">
        <v>390000</v>
      </c>
      <c r="Z8" s="24"/>
      <c r="AA8" s="22">
        <f>K8+K9</f>
        <v>21014628.897094972</v>
      </c>
      <c r="AB8" s="22"/>
      <c r="AC8" s="22">
        <f>MEDIAN(M8,Q8:Z9)</f>
        <v>432500</v>
      </c>
      <c r="AD8" s="22"/>
      <c r="AE8" s="9">
        <f>STDEV(M8,Q8:Z9)</f>
        <v>70278.123115245893</v>
      </c>
      <c r="AF8" s="9"/>
      <c r="AG8" s="10">
        <f>AE8/I8</f>
        <v>0.16721238204915678</v>
      </c>
      <c r="AH8" s="10"/>
    </row>
    <row r="9" spans="4:41" ht="193.5" customHeight="1" x14ac:dyDescent="0.25">
      <c r="D9" s="3">
        <v>2</v>
      </c>
      <c r="E9" s="21"/>
      <c r="F9" s="3" t="s">
        <v>61</v>
      </c>
      <c r="G9" s="21"/>
      <c r="H9" s="3">
        <v>5</v>
      </c>
      <c r="I9" s="22"/>
      <c r="J9" s="22"/>
      <c r="K9" s="22">
        <f>H9*I8</f>
        <v>2101462.8897094969</v>
      </c>
      <c r="L9" s="22"/>
      <c r="M9" s="27"/>
      <c r="N9" s="27"/>
      <c r="O9" s="29"/>
      <c r="P9" s="29"/>
      <c r="Q9" s="22"/>
      <c r="R9" s="22"/>
      <c r="S9" s="22"/>
      <c r="T9" s="22"/>
      <c r="U9" s="25"/>
      <c r="V9" s="26"/>
      <c r="W9" s="25"/>
      <c r="X9" s="26"/>
      <c r="Y9" s="25"/>
      <c r="Z9" s="26"/>
      <c r="AA9" s="22"/>
      <c r="AB9" s="22"/>
      <c r="AC9" s="22"/>
      <c r="AD9" s="22"/>
      <c r="AE9" s="9"/>
      <c r="AF9" s="9"/>
      <c r="AG9" s="10"/>
      <c r="AH9" s="10"/>
    </row>
    <row r="10" spans="4:41" ht="154.5" customHeight="1" x14ac:dyDescent="0.25">
      <c r="D10" s="6">
        <v>3</v>
      </c>
      <c r="E10" s="28" t="s">
        <v>64</v>
      </c>
      <c r="F10" s="6" t="s">
        <v>65</v>
      </c>
      <c r="G10" s="28" t="s">
        <v>67</v>
      </c>
      <c r="H10" s="6">
        <v>4</v>
      </c>
      <c r="I10" s="22">
        <f>SUM(M10,Q10:Z11)/6</f>
        <v>380404.57876504818</v>
      </c>
      <c r="J10" s="22"/>
      <c r="K10" s="22">
        <f>H10*I10</f>
        <v>1521618.3150601927</v>
      </c>
      <c r="L10" s="22"/>
      <c r="M10" s="27">
        <v>445000</v>
      </c>
      <c r="N10" s="27"/>
      <c r="O10" s="29">
        <v>612000</v>
      </c>
      <c r="P10" s="29"/>
      <c r="Q10" s="27">
        <v>410000</v>
      </c>
      <c r="R10" s="27"/>
      <c r="S10" s="27">
        <v>365000</v>
      </c>
      <c r="T10" s="27"/>
      <c r="U10" s="23">
        <v>342900</v>
      </c>
      <c r="V10" s="24"/>
      <c r="W10" s="23">
        <v>355900</v>
      </c>
      <c r="X10" s="24"/>
      <c r="Y10" s="23">
        <v>363627.47259028914</v>
      </c>
      <c r="Z10" s="24"/>
      <c r="AA10" s="22">
        <f>K10+K11</f>
        <v>1902022.8938252409</v>
      </c>
      <c r="AB10" s="22"/>
      <c r="AC10" s="22">
        <f>MEDIAN(M10,Q10:Z11)</f>
        <v>364313.73629514454</v>
      </c>
      <c r="AD10" s="22"/>
      <c r="AE10" s="9">
        <f>STDEV(M10,Q10:Z11)</f>
        <v>38921.196153044853</v>
      </c>
      <c r="AF10" s="9"/>
      <c r="AG10" s="10">
        <f>AE10/I10</f>
        <v>0.10231526728568641</v>
      </c>
      <c r="AH10" s="10"/>
    </row>
    <row r="11" spans="4:41" ht="157.5" customHeight="1" x14ac:dyDescent="0.25">
      <c r="D11" s="6">
        <v>4</v>
      </c>
      <c r="E11" s="21"/>
      <c r="F11" s="6" t="s">
        <v>66</v>
      </c>
      <c r="G11" s="21"/>
      <c r="H11" s="6">
        <v>1</v>
      </c>
      <c r="I11" s="22"/>
      <c r="J11" s="22"/>
      <c r="K11" s="22">
        <f>H11*I10</f>
        <v>380404.57876504818</v>
      </c>
      <c r="L11" s="22"/>
      <c r="M11" s="27"/>
      <c r="N11" s="27"/>
      <c r="O11" s="29"/>
      <c r="P11" s="29"/>
      <c r="Q11" s="27"/>
      <c r="R11" s="27"/>
      <c r="S11" s="27"/>
      <c r="T11" s="27"/>
      <c r="U11" s="25"/>
      <c r="V11" s="26"/>
      <c r="W11" s="25"/>
      <c r="X11" s="26"/>
      <c r="Y11" s="25"/>
      <c r="Z11" s="26"/>
      <c r="AA11" s="22"/>
      <c r="AB11" s="22"/>
      <c r="AC11" s="22"/>
      <c r="AD11" s="22"/>
      <c r="AE11" s="9"/>
      <c r="AF11" s="9"/>
      <c r="AG11" s="10"/>
      <c r="AH11" s="10"/>
    </row>
    <row r="12" spans="4:41" x14ac:dyDescent="0.25">
      <c r="Y12" s="15" t="s">
        <v>4</v>
      </c>
      <c r="Z12" s="15"/>
      <c r="AA12" s="16">
        <f>AA10+AA8</f>
        <v>22916651.790920213</v>
      </c>
      <c r="AB12" s="16"/>
      <c r="AC12" s="4"/>
      <c r="AD12" s="4"/>
      <c r="AE12" s="4"/>
      <c r="AF12" s="4"/>
      <c r="AG12" s="4"/>
      <c r="AH12" s="4"/>
    </row>
    <row r="13" spans="4:41" x14ac:dyDescent="0.25">
      <c r="Y13" s="15"/>
      <c r="Z13" s="15"/>
      <c r="AA13" s="16"/>
      <c r="AB13" s="16"/>
      <c r="AL13" s="11" t="s">
        <v>75</v>
      </c>
      <c r="AM13" s="12"/>
      <c r="AN13" s="11" t="s">
        <v>76</v>
      </c>
      <c r="AO13" s="12"/>
    </row>
    <row r="14" spans="4:41" x14ac:dyDescent="0.25">
      <c r="AL14" s="13"/>
      <c r="AM14" s="14"/>
      <c r="AN14" s="13"/>
      <c r="AO14" s="14"/>
    </row>
    <row r="15" spans="4:41" x14ac:dyDescent="0.25">
      <c r="AL15" s="9" t="s">
        <v>23</v>
      </c>
      <c r="AM15" s="9"/>
      <c r="AN15" s="9">
        <v>0.17</v>
      </c>
      <c r="AO15" s="9"/>
    </row>
    <row r="16" spans="4:41" x14ac:dyDescent="0.25">
      <c r="AL16" s="9" t="s">
        <v>63</v>
      </c>
      <c r="AM16" s="9"/>
      <c r="AN16" s="10">
        <v>0.1</v>
      </c>
      <c r="AO16" s="10"/>
    </row>
  </sheetData>
  <mergeCells count="56">
    <mergeCell ref="AC10:AD11"/>
    <mergeCell ref="AE10:AF11"/>
    <mergeCell ref="AG10:AH11"/>
    <mergeCell ref="S10:T11"/>
    <mergeCell ref="E8:E9"/>
    <mergeCell ref="G8:G9"/>
    <mergeCell ref="G10:G11"/>
    <mergeCell ref="E10:E11"/>
    <mergeCell ref="AA10:AB11"/>
    <mergeCell ref="M10:N11"/>
    <mergeCell ref="O10:P11"/>
    <mergeCell ref="Q10:R11"/>
    <mergeCell ref="I8:J9"/>
    <mergeCell ref="M8:N9"/>
    <mergeCell ref="O8:P9"/>
    <mergeCell ref="Q8:R9"/>
    <mergeCell ref="K10:L10"/>
    <mergeCell ref="K11:L11"/>
    <mergeCell ref="I10:J11"/>
    <mergeCell ref="AG8:AH9"/>
    <mergeCell ref="AC8:AD9"/>
    <mergeCell ref="AE8:AF9"/>
    <mergeCell ref="AA8:AB9"/>
    <mergeCell ref="K9:L9"/>
    <mergeCell ref="K8:L8"/>
    <mergeCell ref="S8:T9"/>
    <mergeCell ref="U8:V9"/>
    <mergeCell ref="W8:X9"/>
    <mergeCell ref="Y8:Z9"/>
    <mergeCell ref="U10:V11"/>
    <mergeCell ref="W10:X11"/>
    <mergeCell ref="Y10:Z11"/>
    <mergeCell ref="AC6:AD7"/>
    <mergeCell ref="AE6:AF7"/>
    <mergeCell ref="AG6:AH7"/>
    <mergeCell ref="D5:AH5"/>
    <mergeCell ref="AA6:AB7"/>
    <mergeCell ref="D6:G6"/>
    <mergeCell ref="H6:H7"/>
    <mergeCell ref="I6:J7"/>
    <mergeCell ref="K6:L7"/>
    <mergeCell ref="M6:N7"/>
    <mergeCell ref="O6:P7"/>
    <mergeCell ref="Q6:R7"/>
    <mergeCell ref="S6:T7"/>
    <mergeCell ref="U6:V7"/>
    <mergeCell ref="W6:X7"/>
    <mergeCell ref="Y6:Z7"/>
    <mergeCell ref="AL16:AM16"/>
    <mergeCell ref="AN16:AO16"/>
    <mergeCell ref="AL13:AM14"/>
    <mergeCell ref="AN13:AO14"/>
    <mergeCell ref="Y12:Z13"/>
    <mergeCell ref="AA12:AB13"/>
    <mergeCell ref="AL15:AM15"/>
    <mergeCell ref="AN15:AO15"/>
  </mergeCells>
  <phoneticPr fontId="5" type="noConversion"/>
  <pageMargins left="0.25" right="0.25" top="0.75" bottom="0.75" header="0.3" footer="0.3"/>
  <pageSetup paperSize="8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C424E-2D82-43AF-B0C2-AAD6F0D40DCE}">
  <sheetPr>
    <pageSetUpPr fitToPage="1"/>
  </sheetPr>
  <dimension ref="C3:K11"/>
  <sheetViews>
    <sheetView topLeftCell="B8" workbookViewId="0">
      <selection activeCell="C3" sqref="C3:K11"/>
    </sheetView>
  </sheetViews>
  <sheetFormatPr defaultRowHeight="15" x14ac:dyDescent="0.25"/>
  <cols>
    <col min="4" max="4" width="11.140625" customWidth="1"/>
    <col min="5" max="5" width="27.28515625" customWidth="1"/>
    <col min="6" max="6" width="82.42578125" customWidth="1"/>
    <col min="7" max="7" width="16.5703125" customWidth="1"/>
  </cols>
  <sheetData>
    <row r="3" spans="3:11" ht="15" customHeight="1" x14ac:dyDescent="0.25">
      <c r="C3" s="9" t="s">
        <v>0</v>
      </c>
      <c r="D3" s="9"/>
      <c r="E3" s="9"/>
      <c r="F3" s="9"/>
      <c r="G3" s="9"/>
      <c r="H3" s="9"/>
      <c r="I3" s="9"/>
      <c r="J3" s="9"/>
      <c r="K3" s="9"/>
    </row>
    <row r="4" spans="3:11" ht="15" customHeight="1" x14ac:dyDescent="0.25">
      <c r="C4" s="20" t="s">
        <v>1</v>
      </c>
      <c r="D4" s="20"/>
      <c r="E4" s="20"/>
      <c r="F4" s="20"/>
      <c r="G4" s="21" t="s">
        <v>2</v>
      </c>
      <c r="H4" s="22" t="s">
        <v>3</v>
      </c>
      <c r="I4" s="22"/>
      <c r="J4" s="22" t="s">
        <v>4</v>
      </c>
      <c r="K4" s="22"/>
    </row>
    <row r="5" spans="3:11" ht="26.25" customHeight="1" x14ac:dyDescent="0.25">
      <c r="C5" s="1" t="s">
        <v>9</v>
      </c>
      <c r="D5" s="1" t="s">
        <v>12</v>
      </c>
      <c r="E5" s="1" t="s">
        <v>10</v>
      </c>
      <c r="F5" s="2" t="s">
        <v>11</v>
      </c>
      <c r="G5" s="9"/>
      <c r="H5" s="22"/>
      <c r="I5" s="22"/>
      <c r="J5" s="22"/>
      <c r="K5" s="22"/>
    </row>
    <row r="6" spans="3:11" ht="185.25" customHeight="1" x14ac:dyDescent="0.25">
      <c r="C6" s="7">
        <v>1</v>
      </c>
      <c r="D6" s="28" t="s">
        <v>17</v>
      </c>
      <c r="E6" s="7" t="s">
        <v>60</v>
      </c>
      <c r="F6" s="28" t="s">
        <v>62</v>
      </c>
      <c r="G6" s="7">
        <v>45</v>
      </c>
      <c r="H6" s="22">
        <v>420292.57794189942</v>
      </c>
      <c r="I6" s="22"/>
      <c r="J6" s="22">
        <f>H6*G6</f>
        <v>18913166.007385474</v>
      </c>
      <c r="K6" s="22"/>
    </row>
    <row r="7" spans="3:11" ht="219" customHeight="1" x14ac:dyDescent="0.25">
      <c r="C7" s="7">
        <v>2</v>
      </c>
      <c r="D7" s="21"/>
      <c r="E7" s="7" t="s">
        <v>61</v>
      </c>
      <c r="F7" s="21"/>
      <c r="G7" s="7">
        <v>5</v>
      </c>
      <c r="H7" s="22"/>
      <c r="I7" s="22"/>
      <c r="J7" s="22">
        <f>G7*H6</f>
        <v>2101462.8897094969</v>
      </c>
      <c r="K7" s="22"/>
    </row>
    <row r="8" spans="3:11" ht="162" customHeight="1" x14ac:dyDescent="0.25">
      <c r="C8" s="7">
        <v>3</v>
      </c>
      <c r="D8" s="28" t="s">
        <v>64</v>
      </c>
      <c r="E8" s="7" t="s">
        <v>65</v>
      </c>
      <c r="F8" s="28" t="s">
        <v>67</v>
      </c>
      <c r="G8" s="7">
        <v>4</v>
      </c>
      <c r="H8" s="22">
        <v>380404.57876504818</v>
      </c>
      <c r="I8" s="22"/>
      <c r="J8" s="22">
        <f>G8*H8</f>
        <v>1521618.3150601927</v>
      </c>
      <c r="K8" s="22"/>
    </row>
    <row r="9" spans="3:11" ht="200.25" customHeight="1" x14ac:dyDescent="0.25">
      <c r="C9" s="7">
        <v>4</v>
      </c>
      <c r="D9" s="21"/>
      <c r="E9" s="7" t="s">
        <v>66</v>
      </c>
      <c r="F9" s="21"/>
      <c r="G9" s="7">
        <v>1</v>
      </c>
      <c r="H9" s="22"/>
      <c r="I9" s="22"/>
      <c r="J9" s="22">
        <f>G9*H8</f>
        <v>380404.57876504818</v>
      </c>
      <c r="K9" s="22"/>
    </row>
    <row r="10" spans="3:11" x14ac:dyDescent="0.25">
      <c r="H10" s="30" t="s">
        <v>77</v>
      </c>
      <c r="I10" s="30"/>
      <c r="J10" s="31">
        <f>SUM(J6:K9)</f>
        <v>22916651.790920213</v>
      </c>
      <c r="K10" s="30"/>
    </row>
    <row r="11" spans="3:11" x14ac:dyDescent="0.25">
      <c r="H11" s="30"/>
      <c r="I11" s="30"/>
      <c r="J11" s="30"/>
      <c r="K11" s="30"/>
    </row>
  </sheetData>
  <mergeCells count="17">
    <mergeCell ref="D8:D9"/>
    <mergeCell ref="J8:K8"/>
    <mergeCell ref="D6:D7"/>
    <mergeCell ref="F6:F7"/>
    <mergeCell ref="H6:I7"/>
    <mergeCell ref="J6:K6"/>
    <mergeCell ref="J7:K7"/>
    <mergeCell ref="C3:K3"/>
    <mergeCell ref="C4:F4"/>
    <mergeCell ref="G4:G5"/>
    <mergeCell ref="H4:I5"/>
    <mergeCell ref="J4:K5"/>
    <mergeCell ref="J9:K9"/>
    <mergeCell ref="H10:I11"/>
    <mergeCell ref="J10:K11"/>
    <mergeCell ref="F8:F9"/>
    <mergeCell ref="H8:I9"/>
  </mergeCells>
  <pageMargins left="0.511811024" right="0.511811024" top="0.78740157499999996" bottom="0.78740157499999996" header="0.31496062000000002" footer="0.31496062000000002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E0E7C-CD95-4363-81F2-7E86E78DBD73}">
  <dimension ref="D5:N9"/>
  <sheetViews>
    <sheetView workbookViewId="0">
      <selection activeCell="D5" sqref="D5:N9"/>
    </sheetView>
  </sheetViews>
  <sheetFormatPr defaultRowHeight="15" x14ac:dyDescent="0.25"/>
  <cols>
    <col min="7" max="7" width="9.42578125" customWidth="1"/>
    <col min="8" max="8" width="8.85546875" customWidth="1"/>
    <col min="9" max="9" width="9.42578125" customWidth="1"/>
    <col min="10" max="10" width="10.140625" customWidth="1"/>
  </cols>
  <sheetData>
    <row r="5" spans="4:14" x14ac:dyDescent="0.25">
      <c r="D5" s="30" t="s">
        <v>18</v>
      </c>
      <c r="E5" s="30"/>
      <c r="F5" s="30"/>
      <c r="G5" s="37" t="s">
        <v>24</v>
      </c>
      <c r="H5" s="37"/>
      <c r="I5" s="37"/>
      <c r="J5" s="37"/>
      <c r="K5" s="37"/>
      <c r="L5" s="37"/>
      <c r="M5" s="37"/>
      <c r="N5" s="37"/>
    </row>
    <row r="6" spans="4:14" x14ac:dyDescent="0.25">
      <c r="D6" s="30"/>
      <c r="E6" s="30"/>
      <c r="F6" s="30"/>
      <c r="G6" s="37"/>
      <c r="H6" s="37"/>
      <c r="I6" s="37"/>
      <c r="J6" s="37"/>
      <c r="K6" s="37"/>
      <c r="L6" s="37"/>
      <c r="M6" s="37"/>
      <c r="N6" s="37"/>
    </row>
    <row r="7" spans="4:14" x14ac:dyDescent="0.25">
      <c r="D7" s="30"/>
      <c r="E7" s="30"/>
      <c r="F7" s="30"/>
      <c r="G7" s="38" t="s">
        <v>19</v>
      </c>
      <c r="H7" s="39"/>
      <c r="I7" s="38" t="s">
        <v>20</v>
      </c>
      <c r="J7" s="39"/>
      <c r="K7" s="38" t="s">
        <v>21</v>
      </c>
      <c r="L7" s="39"/>
      <c r="M7" s="38" t="s">
        <v>22</v>
      </c>
      <c r="N7" s="39"/>
    </row>
    <row r="8" spans="4:14" x14ac:dyDescent="0.25">
      <c r="D8" s="30" t="s">
        <v>23</v>
      </c>
      <c r="E8" s="30"/>
      <c r="F8" s="30"/>
      <c r="G8" s="35">
        <f>'Escopo de Fornecimento e Preços'!M8/(SUM('Escopo de Fornecimento e Preços'!Q8:Z9)/5)</f>
        <v>1.1906191187478643</v>
      </c>
      <c r="H8" s="36"/>
      <c r="I8" s="44">
        <f>'Escopo de Fornecimento e Preços'!O8/(SUM('Escopo de Fornecimento e Preços'!M8,'Escopo de Fornecimento e Preços'!Q8:Z9)/6)</f>
        <v>1.7844711978322845</v>
      </c>
      <c r="J8" s="45"/>
      <c r="K8" s="40">
        <f>'Escopo de Fornecimento e Preços'!M8/(SUM('Escopo de Fornecimento e Preços'!Q8:Z9)/5)</f>
        <v>1.1906191187478643</v>
      </c>
      <c r="L8" s="41"/>
      <c r="M8" s="40">
        <f>'Escopo de Fornecimento e Preços'!S8/(SUM('Escopo de Fornecimento e Preços'!M8,'Escopo de Fornecimento e Preços'!Q8,'Escopo de Fornecimento e Preços'!U8:Z9)/5)</f>
        <v>1.1603731063805371</v>
      </c>
      <c r="N8" s="41"/>
    </row>
    <row r="9" spans="4:14" x14ac:dyDescent="0.25">
      <c r="D9" s="34" t="s">
        <v>63</v>
      </c>
      <c r="E9" s="34"/>
      <c r="F9" s="34"/>
      <c r="G9" s="35">
        <f>'Escopo de Fornecimento e Preços'!M10/(SUM('Escopo de Fornecimento e Preços'!Q10:Z11)/5)</f>
        <v>1.2109321500800985</v>
      </c>
      <c r="H9" s="36"/>
      <c r="I9" s="32">
        <v>1.5049180327868852</v>
      </c>
      <c r="J9" s="33"/>
      <c r="K9" s="42">
        <f>'Escopo de Fornecimento e Preços'!Q10/(SUM('Escopo de Fornecimento e Preços'!S10:Z11)/4)</f>
        <v>1.1489200197499108</v>
      </c>
      <c r="L9" s="43"/>
      <c r="M9" s="40">
        <f>'Escopo de Fornecimento e Preços'!S10/(SUM('Escopo de Fornecimento e Preços'!Q10,'Escopo de Fornecimento e Preços'!M10,'Escopo de Fornecimento e Preços'!U10:Z11)/5)</f>
        <v>0.95179610498360756</v>
      </c>
      <c r="N9" s="41"/>
    </row>
  </sheetData>
  <mergeCells count="16">
    <mergeCell ref="I9:J9"/>
    <mergeCell ref="D5:F7"/>
    <mergeCell ref="D8:F8"/>
    <mergeCell ref="D9:F9"/>
    <mergeCell ref="G8:H8"/>
    <mergeCell ref="G9:H9"/>
    <mergeCell ref="G5:N6"/>
    <mergeCell ref="M7:N7"/>
    <mergeCell ref="K7:L7"/>
    <mergeCell ref="G7:H7"/>
    <mergeCell ref="I7:J7"/>
    <mergeCell ref="K8:L8"/>
    <mergeCell ref="K9:L9"/>
    <mergeCell ref="M8:N8"/>
    <mergeCell ref="M9:N9"/>
    <mergeCell ref="I8:J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271C0-2B81-41C2-8EB5-7100692D865D}">
  <sheetPr>
    <pageSetUpPr fitToPage="1"/>
  </sheetPr>
  <dimension ref="F5:R26"/>
  <sheetViews>
    <sheetView workbookViewId="0">
      <selection activeCell="F5" sqref="F5:R16"/>
    </sheetView>
  </sheetViews>
  <sheetFormatPr defaultRowHeight="15" x14ac:dyDescent="0.25"/>
  <cols>
    <col min="16" max="16" width="13.7109375" bestFit="1" customWidth="1"/>
  </cols>
  <sheetData>
    <row r="5" spans="6:18" x14ac:dyDescent="0.25">
      <c r="F5" s="54" t="s">
        <v>25</v>
      </c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</row>
    <row r="6" spans="6:18" x14ac:dyDescent="0.25"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</row>
    <row r="7" spans="6:18" x14ac:dyDescent="0.25">
      <c r="F7" s="55" t="s">
        <v>18</v>
      </c>
      <c r="G7" s="55" t="s">
        <v>26</v>
      </c>
      <c r="H7" s="55"/>
      <c r="I7" s="52" t="s">
        <v>27</v>
      </c>
      <c r="J7" s="46" t="s">
        <v>28</v>
      </c>
      <c r="K7" s="47"/>
      <c r="L7" s="48"/>
      <c r="M7" s="55" t="s">
        <v>29</v>
      </c>
      <c r="N7" s="55" t="s">
        <v>30</v>
      </c>
      <c r="O7" s="55" t="s">
        <v>31</v>
      </c>
      <c r="P7" s="52" t="s">
        <v>32</v>
      </c>
      <c r="Q7" s="55" t="s">
        <v>33</v>
      </c>
      <c r="R7" s="55"/>
    </row>
    <row r="8" spans="6:18" x14ac:dyDescent="0.25">
      <c r="F8" s="55"/>
      <c r="G8" s="55"/>
      <c r="H8" s="55"/>
      <c r="I8" s="53"/>
      <c r="J8" s="49"/>
      <c r="K8" s="50"/>
      <c r="L8" s="51"/>
      <c r="M8" s="55"/>
      <c r="N8" s="55"/>
      <c r="O8" s="55"/>
      <c r="P8" s="53"/>
      <c r="Q8" s="55"/>
      <c r="R8" s="55"/>
    </row>
    <row r="9" spans="6:18" x14ac:dyDescent="0.25">
      <c r="F9" s="52" t="s">
        <v>23</v>
      </c>
      <c r="G9" s="46" t="s">
        <v>34</v>
      </c>
      <c r="H9" s="48"/>
      <c r="I9" s="61" t="s">
        <v>35</v>
      </c>
      <c r="J9" s="46" t="s">
        <v>74</v>
      </c>
      <c r="K9" s="47"/>
      <c r="L9" s="48"/>
      <c r="M9" s="52">
        <v>174.93799999999999</v>
      </c>
      <c r="N9" s="52">
        <v>178.036</v>
      </c>
      <c r="O9" s="60">
        <f>((N9-M9)/M9)*100</f>
        <v>1.7709131235066216</v>
      </c>
      <c r="P9" s="57">
        <v>325000</v>
      </c>
      <c r="Q9" s="59">
        <f>((P9)*(100+O9))/100</f>
        <v>330755.46765139652</v>
      </c>
      <c r="R9" s="55"/>
    </row>
    <row r="10" spans="6:18" x14ac:dyDescent="0.25">
      <c r="F10" s="53"/>
      <c r="G10" s="49"/>
      <c r="H10" s="51"/>
      <c r="I10" s="62"/>
      <c r="J10" s="49"/>
      <c r="K10" s="50"/>
      <c r="L10" s="51"/>
      <c r="M10" s="53"/>
      <c r="N10" s="53"/>
      <c r="O10" s="60"/>
      <c r="P10" s="58"/>
      <c r="Q10" s="55"/>
      <c r="R10" s="55"/>
    </row>
    <row r="11" spans="6:18" ht="15" customHeight="1" x14ac:dyDescent="0.25">
      <c r="F11" s="55" t="s">
        <v>63</v>
      </c>
      <c r="G11" s="46" t="s">
        <v>34</v>
      </c>
      <c r="H11" s="48"/>
      <c r="I11" s="61" t="s">
        <v>35</v>
      </c>
      <c r="J11" s="46" t="s">
        <v>74</v>
      </c>
      <c r="K11" s="47"/>
      <c r="L11" s="48"/>
      <c r="M11" s="52">
        <v>174.93799999999999</v>
      </c>
      <c r="N11" s="55">
        <v>178.036</v>
      </c>
      <c r="O11" s="60">
        <f>((N11-M11)/M11)*100</f>
        <v>1.7709131235066216</v>
      </c>
      <c r="P11" s="57">
        <v>357300</v>
      </c>
      <c r="Q11" s="59">
        <f>((P11)*(100+O11))/100</f>
        <v>363627.47259028914</v>
      </c>
      <c r="R11" s="55"/>
    </row>
    <row r="12" spans="6:18" x14ac:dyDescent="0.25">
      <c r="F12" s="55"/>
      <c r="G12" s="49"/>
      <c r="H12" s="51"/>
      <c r="I12" s="62"/>
      <c r="J12" s="49"/>
      <c r="K12" s="50"/>
      <c r="L12" s="51"/>
      <c r="M12" s="53"/>
      <c r="N12" s="55"/>
      <c r="O12" s="60"/>
      <c r="P12" s="58"/>
      <c r="Q12" s="55"/>
      <c r="R12" s="55"/>
    </row>
    <row r="13" spans="6:18" x14ac:dyDescent="0.25">
      <c r="F13" s="56" t="s">
        <v>47</v>
      </c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</row>
    <row r="14" spans="6:18" x14ac:dyDescent="0.25"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</row>
    <row r="15" spans="6:18" x14ac:dyDescent="0.25"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</row>
    <row r="16" spans="6:18" x14ac:dyDescent="0.25"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</row>
    <row r="19" spans="11:11" x14ac:dyDescent="0.25">
      <c r="K19" s="8"/>
    </row>
    <row r="20" spans="11:11" x14ac:dyDescent="0.25">
      <c r="K20" s="8"/>
    </row>
    <row r="21" spans="11:11" x14ac:dyDescent="0.25">
      <c r="K21" s="8"/>
    </row>
    <row r="24" spans="11:11" x14ac:dyDescent="0.25">
      <c r="K24" s="8"/>
    </row>
    <row r="25" spans="11:11" x14ac:dyDescent="0.25">
      <c r="K25" s="8"/>
    </row>
    <row r="26" spans="11:11" x14ac:dyDescent="0.25">
      <c r="K26" s="8"/>
    </row>
  </sheetData>
  <mergeCells count="29">
    <mergeCell ref="F13:R16"/>
    <mergeCell ref="P11:P12"/>
    <mergeCell ref="Q11:R12"/>
    <mergeCell ref="O9:O10"/>
    <mergeCell ref="P9:P10"/>
    <mergeCell ref="Q9:R10"/>
    <mergeCell ref="F11:F12"/>
    <mergeCell ref="G11:H12"/>
    <mergeCell ref="I11:I12"/>
    <mergeCell ref="J11:L12"/>
    <mergeCell ref="M11:M12"/>
    <mergeCell ref="N11:N12"/>
    <mergeCell ref="O11:O12"/>
    <mergeCell ref="F9:F10"/>
    <mergeCell ref="G9:H10"/>
    <mergeCell ref="I9:I10"/>
    <mergeCell ref="J9:L10"/>
    <mergeCell ref="M9:M10"/>
    <mergeCell ref="N9:N10"/>
    <mergeCell ref="F5:R6"/>
    <mergeCell ref="F7:F8"/>
    <mergeCell ref="G7:H8"/>
    <mergeCell ref="I7:I8"/>
    <mergeCell ref="J7:L8"/>
    <mergeCell ref="M7:M8"/>
    <mergeCell ref="N7:N8"/>
    <mergeCell ref="O7:O8"/>
    <mergeCell ref="P7:P8"/>
    <mergeCell ref="Q7:R8"/>
  </mergeCells>
  <phoneticPr fontId="5" type="noConversion"/>
  <pageMargins left="0.511811024" right="0.511811024" top="0.78740157499999996" bottom="0.78740157499999996" header="0.31496062000000002" footer="0.31496062000000002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3158C-C247-4585-AA56-1DA8C9302AB3}">
  <sheetPr>
    <pageSetUpPr fitToPage="1"/>
  </sheetPr>
  <dimension ref="D3:N12"/>
  <sheetViews>
    <sheetView workbookViewId="0">
      <selection activeCell="D3" sqref="D3:N12"/>
    </sheetView>
  </sheetViews>
  <sheetFormatPr defaultRowHeight="15" x14ac:dyDescent="0.25"/>
  <cols>
    <col min="4" max="4" width="11.7109375" customWidth="1"/>
    <col min="8" max="8" width="10.7109375" bestFit="1" customWidth="1"/>
    <col min="11" max="11" width="12.140625" customWidth="1"/>
  </cols>
  <sheetData>
    <row r="3" spans="4:14" x14ac:dyDescent="0.25">
      <c r="D3" s="68" t="s">
        <v>73</v>
      </c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4:14" ht="15" customHeight="1" x14ac:dyDescent="0.25"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4:14" x14ac:dyDescent="0.25">
      <c r="D5" s="9" t="s">
        <v>18</v>
      </c>
      <c r="E5" s="69" t="s">
        <v>40</v>
      </c>
      <c r="F5" s="69"/>
      <c r="G5" s="69"/>
      <c r="H5" s="69" t="s">
        <v>12</v>
      </c>
      <c r="I5" s="69" t="s">
        <v>41</v>
      </c>
      <c r="J5" s="69" t="s">
        <v>42</v>
      </c>
      <c r="K5" s="68" t="s">
        <v>43</v>
      </c>
      <c r="L5" s="68"/>
      <c r="M5" s="68" t="s">
        <v>44</v>
      </c>
      <c r="N5" s="68"/>
    </row>
    <row r="6" spans="4:14" x14ac:dyDescent="0.25">
      <c r="D6" s="9"/>
      <c r="E6" s="69"/>
      <c r="F6" s="69"/>
      <c r="G6" s="69"/>
      <c r="H6" s="69"/>
      <c r="I6" s="69"/>
      <c r="J6" s="69"/>
      <c r="K6" s="68"/>
      <c r="L6" s="68"/>
      <c r="M6" s="68"/>
      <c r="N6" s="68"/>
    </row>
    <row r="7" spans="4:14" ht="44.25" customHeight="1" x14ac:dyDescent="0.25">
      <c r="D7" s="9" t="s">
        <v>45</v>
      </c>
      <c r="E7" s="9" t="s">
        <v>60</v>
      </c>
      <c r="F7" s="9"/>
      <c r="G7" s="9"/>
      <c r="H7" s="30" t="s">
        <v>17</v>
      </c>
      <c r="I7" s="30">
        <v>50</v>
      </c>
      <c r="J7" s="30" t="s">
        <v>46</v>
      </c>
      <c r="K7" s="63">
        <v>419333.33333333331</v>
      </c>
      <c r="L7" s="63"/>
      <c r="M7" s="64">
        <v>21014628.897094972</v>
      </c>
      <c r="N7" s="65"/>
    </row>
    <row r="8" spans="4:14" ht="31.5" customHeight="1" x14ac:dyDescent="0.25">
      <c r="D8" s="9"/>
      <c r="E8" s="9"/>
      <c r="F8" s="9"/>
      <c r="G8" s="9"/>
      <c r="H8" s="30"/>
      <c r="I8" s="30"/>
      <c r="J8" s="30"/>
      <c r="K8" s="63"/>
      <c r="L8" s="63"/>
      <c r="M8" s="66"/>
      <c r="N8" s="67"/>
    </row>
    <row r="9" spans="4:14" x14ac:dyDescent="0.25">
      <c r="D9" s="9" t="s">
        <v>71</v>
      </c>
      <c r="E9" s="9" t="s">
        <v>65</v>
      </c>
      <c r="F9" s="9"/>
      <c r="G9" s="9"/>
      <c r="H9" s="30" t="s">
        <v>64</v>
      </c>
      <c r="I9" s="30">
        <v>5</v>
      </c>
      <c r="J9" s="38" t="s">
        <v>46</v>
      </c>
      <c r="K9" s="63">
        <v>379350</v>
      </c>
      <c r="L9" s="63"/>
      <c r="M9" s="64">
        <v>1902022.8938252409</v>
      </c>
      <c r="N9" s="65"/>
    </row>
    <row r="10" spans="4:14" x14ac:dyDescent="0.25">
      <c r="D10" s="9"/>
      <c r="E10" s="9"/>
      <c r="F10" s="9"/>
      <c r="G10" s="9"/>
      <c r="H10" s="30"/>
      <c r="I10" s="30"/>
      <c r="J10" s="38"/>
      <c r="K10" s="63"/>
      <c r="L10" s="63"/>
      <c r="M10" s="66"/>
      <c r="N10" s="67"/>
    </row>
    <row r="11" spans="4:14" x14ac:dyDescent="0.25">
      <c r="K11" s="9" t="s">
        <v>72</v>
      </c>
      <c r="L11" s="9"/>
      <c r="M11" s="63">
        <f>M7+M9</f>
        <v>22916651.790920213</v>
      </c>
      <c r="N11" s="63"/>
    </row>
    <row r="12" spans="4:14" x14ac:dyDescent="0.25">
      <c r="K12" s="9"/>
      <c r="L12" s="9"/>
      <c r="M12" s="63"/>
      <c r="N12" s="63"/>
    </row>
  </sheetData>
  <mergeCells count="24">
    <mergeCell ref="M5:N6"/>
    <mergeCell ref="M7:N8"/>
    <mergeCell ref="D7:D8"/>
    <mergeCell ref="E7:G8"/>
    <mergeCell ref="H7:H8"/>
    <mergeCell ref="I7:I8"/>
    <mergeCell ref="J7:J8"/>
    <mergeCell ref="K7:L8"/>
    <mergeCell ref="K9:L10"/>
    <mergeCell ref="M9:N10"/>
    <mergeCell ref="K11:L12"/>
    <mergeCell ref="M11:N12"/>
    <mergeCell ref="D3:N4"/>
    <mergeCell ref="D9:D10"/>
    <mergeCell ref="E9:G10"/>
    <mergeCell ref="H9:H10"/>
    <mergeCell ref="I9:I10"/>
    <mergeCell ref="J9:J10"/>
    <mergeCell ref="D5:D6"/>
    <mergeCell ref="E5:G6"/>
    <mergeCell ref="H5:H6"/>
    <mergeCell ref="I5:I6"/>
    <mergeCell ref="J5:J6"/>
    <mergeCell ref="K5:L6"/>
  </mergeCells>
  <phoneticPr fontId="5" type="noConversion"/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2AC09-0469-4D9F-BBF8-8DBD6C73C69E}">
  <sheetPr>
    <pageSetUpPr fitToPage="1"/>
  </sheetPr>
  <dimension ref="G5:P16"/>
  <sheetViews>
    <sheetView workbookViewId="0">
      <selection activeCell="G5" sqref="G5:P16"/>
    </sheetView>
  </sheetViews>
  <sheetFormatPr defaultRowHeight="15" x14ac:dyDescent="0.25"/>
  <cols>
    <col min="8" max="8" width="10.7109375" customWidth="1"/>
  </cols>
  <sheetData>
    <row r="5" spans="7:16" x14ac:dyDescent="0.25">
      <c r="G5" s="9" t="s">
        <v>56</v>
      </c>
      <c r="H5" s="9"/>
      <c r="I5" s="9"/>
      <c r="J5" s="9"/>
      <c r="K5" s="9"/>
      <c r="L5" s="9"/>
      <c r="M5" s="9"/>
      <c r="N5" s="9"/>
      <c r="O5" s="9"/>
      <c r="P5" s="9"/>
    </row>
    <row r="6" spans="7:16" x14ac:dyDescent="0.25">
      <c r="G6" s="9"/>
      <c r="H6" s="9"/>
      <c r="I6" s="9"/>
      <c r="J6" s="9"/>
      <c r="K6" s="9"/>
      <c r="L6" s="9"/>
      <c r="M6" s="9"/>
      <c r="N6" s="9"/>
      <c r="O6" s="9"/>
      <c r="P6" s="9"/>
    </row>
    <row r="7" spans="7:16" x14ac:dyDescent="0.25">
      <c r="G7" s="9" t="s">
        <v>18</v>
      </c>
      <c r="H7" s="9" t="s">
        <v>12</v>
      </c>
      <c r="I7" s="9" t="s">
        <v>57</v>
      </c>
      <c r="J7" s="9"/>
      <c r="K7" s="9" t="s">
        <v>58</v>
      </c>
      <c r="L7" s="9"/>
      <c r="M7" s="9"/>
      <c r="N7" s="9"/>
      <c r="O7" s="9"/>
      <c r="P7" s="9"/>
    </row>
    <row r="8" spans="7:16" x14ac:dyDescent="0.25">
      <c r="G8" s="9"/>
      <c r="H8" s="9"/>
      <c r="I8" s="9"/>
      <c r="J8" s="9"/>
      <c r="K8" s="5">
        <v>44501</v>
      </c>
      <c r="L8" s="5">
        <v>44531</v>
      </c>
      <c r="M8" s="5">
        <v>44287</v>
      </c>
      <c r="N8" s="5">
        <v>44348</v>
      </c>
      <c r="O8" s="5">
        <v>44409</v>
      </c>
      <c r="P8" s="5">
        <v>44440</v>
      </c>
    </row>
    <row r="9" spans="7:16" x14ac:dyDescent="0.25">
      <c r="G9" s="9">
        <v>1</v>
      </c>
      <c r="H9" s="9" t="s">
        <v>17</v>
      </c>
      <c r="I9" s="9">
        <v>45</v>
      </c>
      <c r="J9" s="9"/>
      <c r="K9" s="70">
        <v>0.2</v>
      </c>
      <c r="L9" s="70">
        <v>0.2</v>
      </c>
      <c r="M9" s="70">
        <v>0.2</v>
      </c>
      <c r="N9" s="70" t="s">
        <v>59</v>
      </c>
      <c r="O9" s="70">
        <v>0.2</v>
      </c>
      <c r="P9" s="70">
        <v>0.2</v>
      </c>
    </row>
    <row r="10" spans="7:16" x14ac:dyDescent="0.25"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7:16" x14ac:dyDescent="0.25">
      <c r="G11" s="9">
        <v>2</v>
      </c>
      <c r="H11" s="9"/>
      <c r="I11" s="9">
        <v>5</v>
      </c>
      <c r="J11" s="9"/>
      <c r="K11" s="70">
        <v>0.4</v>
      </c>
      <c r="L11" s="70">
        <v>0.6</v>
      </c>
      <c r="M11" s="71" t="s">
        <v>59</v>
      </c>
      <c r="N11" s="71" t="s">
        <v>59</v>
      </c>
      <c r="O11" s="71" t="s">
        <v>59</v>
      </c>
      <c r="P11" s="71" t="s">
        <v>59</v>
      </c>
    </row>
    <row r="12" spans="7:16" x14ac:dyDescent="0.25">
      <c r="G12" s="9"/>
      <c r="H12" s="9"/>
      <c r="I12" s="9"/>
      <c r="J12" s="9"/>
      <c r="K12" s="9"/>
      <c r="L12" s="9"/>
      <c r="M12" s="71"/>
      <c r="N12" s="71"/>
      <c r="O12" s="71"/>
      <c r="P12" s="71"/>
    </row>
    <row r="13" spans="7:16" x14ac:dyDescent="0.25">
      <c r="G13" s="9">
        <v>3</v>
      </c>
      <c r="H13" s="9" t="s">
        <v>64</v>
      </c>
      <c r="I13" s="9">
        <v>4</v>
      </c>
      <c r="J13" s="9"/>
      <c r="K13" s="70">
        <v>0.25</v>
      </c>
      <c r="L13" s="70">
        <v>0.25</v>
      </c>
      <c r="M13" s="71" t="s">
        <v>59</v>
      </c>
      <c r="N13" s="70">
        <v>0.5</v>
      </c>
      <c r="O13" s="71" t="s">
        <v>59</v>
      </c>
      <c r="P13" s="71" t="s">
        <v>59</v>
      </c>
    </row>
    <row r="14" spans="7:16" x14ac:dyDescent="0.25">
      <c r="G14" s="9"/>
      <c r="H14" s="9"/>
      <c r="I14" s="9"/>
      <c r="J14" s="9"/>
      <c r="K14" s="9"/>
      <c r="L14" s="9"/>
      <c r="M14" s="71"/>
      <c r="N14" s="70"/>
      <c r="O14" s="71"/>
      <c r="P14" s="71"/>
    </row>
    <row r="15" spans="7:16" x14ac:dyDescent="0.25">
      <c r="G15" s="9">
        <v>4</v>
      </c>
      <c r="H15" s="9"/>
      <c r="I15" s="9">
        <v>1</v>
      </c>
      <c r="J15" s="9"/>
      <c r="K15" s="70" t="s">
        <v>59</v>
      </c>
      <c r="L15" s="70">
        <v>1</v>
      </c>
      <c r="M15" s="71" t="s">
        <v>59</v>
      </c>
      <c r="N15" s="71" t="s">
        <v>59</v>
      </c>
      <c r="O15" s="71" t="s">
        <v>59</v>
      </c>
      <c r="P15" s="71" t="s">
        <v>59</v>
      </c>
    </row>
    <row r="16" spans="7:16" x14ac:dyDescent="0.25">
      <c r="G16" s="9"/>
      <c r="H16" s="9"/>
      <c r="I16" s="9"/>
      <c r="J16" s="9"/>
      <c r="K16" s="9"/>
      <c r="L16" s="9"/>
      <c r="M16" s="71"/>
      <c r="N16" s="71"/>
      <c r="O16" s="71"/>
      <c r="P16" s="71"/>
    </row>
  </sheetData>
  <mergeCells count="39">
    <mergeCell ref="N13:N14"/>
    <mergeCell ref="N15:N16"/>
    <mergeCell ref="O13:O14"/>
    <mergeCell ref="P13:P14"/>
    <mergeCell ref="O15:O16"/>
    <mergeCell ref="P15:P16"/>
    <mergeCell ref="K13:K14"/>
    <mergeCell ref="K15:K16"/>
    <mergeCell ref="L13:L14"/>
    <mergeCell ref="L15:L16"/>
    <mergeCell ref="M13:M14"/>
    <mergeCell ref="M15:M16"/>
    <mergeCell ref="G13:G14"/>
    <mergeCell ref="G15:G16"/>
    <mergeCell ref="H13:H16"/>
    <mergeCell ref="I13:J14"/>
    <mergeCell ref="I15:J16"/>
    <mergeCell ref="P11:P12"/>
    <mergeCell ref="L9:L10"/>
    <mergeCell ref="M9:M10"/>
    <mergeCell ref="N9:N10"/>
    <mergeCell ref="O9:O10"/>
    <mergeCell ref="P9:P10"/>
    <mergeCell ref="G5:P6"/>
    <mergeCell ref="K9:K10"/>
    <mergeCell ref="K11:K12"/>
    <mergeCell ref="G7:G8"/>
    <mergeCell ref="H7:H8"/>
    <mergeCell ref="I7:J8"/>
    <mergeCell ref="K7:P7"/>
    <mergeCell ref="G9:G10"/>
    <mergeCell ref="G11:G12"/>
    <mergeCell ref="H9:H12"/>
    <mergeCell ref="I9:J10"/>
    <mergeCell ref="I11:J12"/>
    <mergeCell ref="L11:L12"/>
    <mergeCell ref="M11:M12"/>
    <mergeCell ref="N11:N12"/>
    <mergeCell ref="O11:O12"/>
  </mergeCells>
  <phoneticPr fontId="5" type="noConversion"/>
  <pageMargins left="1" right="1" top="1" bottom="1" header="0.5" footer="0.5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9CF0F-5CFC-419B-BA7B-7D6718F4AFA3}">
  <sheetPr>
    <pageSetUpPr fitToPage="1"/>
  </sheetPr>
  <dimension ref="E6:X11"/>
  <sheetViews>
    <sheetView topLeftCell="C1" workbookViewId="0">
      <selection activeCell="E6" sqref="E6:X11"/>
    </sheetView>
  </sheetViews>
  <sheetFormatPr defaultRowHeight="15" x14ac:dyDescent="0.25"/>
  <sheetData>
    <row r="6" spans="5:24" x14ac:dyDescent="0.25">
      <c r="E6" s="34" t="s">
        <v>36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5:24" x14ac:dyDescent="0.25">
      <c r="E7" s="72" t="s">
        <v>37</v>
      </c>
      <c r="F7" s="73"/>
      <c r="G7" s="74"/>
      <c r="H7" s="72" t="s">
        <v>38</v>
      </c>
      <c r="I7" s="73"/>
      <c r="J7" s="73"/>
      <c r="K7" s="73"/>
      <c r="L7" s="73"/>
      <c r="M7" s="73"/>
      <c r="N7" s="73"/>
      <c r="O7" s="73"/>
      <c r="P7" s="74"/>
      <c r="Q7" s="34" t="s">
        <v>39</v>
      </c>
      <c r="R7" s="34"/>
      <c r="S7" s="34"/>
      <c r="T7" s="34"/>
      <c r="U7" s="34"/>
      <c r="V7" s="34"/>
      <c r="W7" s="34"/>
      <c r="X7" s="34"/>
    </row>
    <row r="8" spans="5:24" x14ac:dyDescent="0.25">
      <c r="E8" s="72">
        <v>1</v>
      </c>
      <c r="F8" s="73"/>
      <c r="G8" s="74"/>
      <c r="H8" s="72" t="s">
        <v>50</v>
      </c>
      <c r="I8" s="73"/>
      <c r="J8" s="73"/>
      <c r="K8" s="73"/>
      <c r="L8" s="73"/>
      <c r="M8" s="73"/>
      <c r="N8" s="73"/>
      <c r="O8" s="73"/>
      <c r="P8" s="74"/>
      <c r="Q8" s="34" t="s">
        <v>51</v>
      </c>
      <c r="R8" s="34"/>
      <c r="S8" s="34"/>
      <c r="T8" s="34"/>
      <c r="U8" s="34"/>
      <c r="V8" s="34"/>
      <c r="W8" s="34"/>
      <c r="X8" s="34"/>
    </row>
    <row r="9" spans="5:24" x14ac:dyDescent="0.25">
      <c r="E9" s="72">
        <v>2</v>
      </c>
      <c r="F9" s="73"/>
      <c r="G9" s="74"/>
      <c r="H9" s="72" t="s">
        <v>48</v>
      </c>
      <c r="I9" s="73"/>
      <c r="J9" s="73"/>
      <c r="K9" s="73"/>
      <c r="L9" s="73"/>
      <c r="M9" s="73"/>
      <c r="N9" s="73"/>
      <c r="O9" s="73"/>
      <c r="P9" s="74"/>
      <c r="Q9" s="34" t="s">
        <v>49</v>
      </c>
      <c r="R9" s="34"/>
      <c r="S9" s="34"/>
      <c r="T9" s="34"/>
      <c r="U9" s="34"/>
      <c r="V9" s="34"/>
      <c r="W9" s="34"/>
      <c r="X9" s="34"/>
    </row>
    <row r="10" spans="5:24" x14ac:dyDescent="0.25">
      <c r="E10" s="72">
        <v>3</v>
      </c>
      <c r="F10" s="73"/>
      <c r="G10" s="74"/>
      <c r="H10" s="72" t="s">
        <v>54</v>
      </c>
      <c r="I10" s="73"/>
      <c r="J10" s="73"/>
      <c r="K10" s="73"/>
      <c r="L10" s="73"/>
      <c r="M10" s="73"/>
      <c r="N10" s="73"/>
      <c r="O10" s="73"/>
      <c r="P10" s="74"/>
      <c r="Q10" s="34" t="s">
        <v>55</v>
      </c>
      <c r="R10" s="34"/>
      <c r="S10" s="34"/>
      <c r="T10" s="34"/>
      <c r="U10" s="34"/>
      <c r="V10" s="34"/>
      <c r="W10" s="34"/>
      <c r="X10" s="34"/>
    </row>
    <row r="11" spans="5:24" x14ac:dyDescent="0.25">
      <c r="E11" s="72">
        <v>4</v>
      </c>
      <c r="F11" s="73"/>
      <c r="G11" s="74"/>
      <c r="H11" s="72" t="s">
        <v>52</v>
      </c>
      <c r="I11" s="73"/>
      <c r="J11" s="73"/>
      <c r="K11" s="73"/>
      <c r="L11" s="73"/>
      <c r="M11" s="73"/>
      <c r="N11" s="73"/>
      <c r="O11" s="73"/>
      <c r="P11" s="74"/>
      <c r="Q11" s="34" t="s">
        <v>53</v>
      </c>
      <c r="R11" s="34"/>
      <c r="S11" s="34"/>
      <c r="T11" s="34"/>
      <c r="U11" s="34"/>
      <c r="V11" s="34"/>
      <c r="W11" s="34"/>
      <c r="X11" s="34"/>
    </row>
  </sheetData>
  <mergeCells count="16">
    <mergeCell ref="E11:G11"/>
    <mergeCell ref="H8:P8"/>
    <mergeCell ref="Q8:X8"/>
    <mergeCell ref="E9:G9"/>
    <mergeCell ref="H11:P11"/>
    <mergeCell ref="Q11:X11"/>
    <mergeCell ref="E10:G10"/>
    <mergeCell ref="H10:P10"/>
    <mergeCell ref="Q10:X10"/>
    <mergeCell ref="H9:P9"/>
    <mergeCell ref="Q9:X9"/>
    <mergeCell ref="E6:X6"/>
    <mergeCell ref="E7:G7"/>
    <mergeCell ref="H7:P7"/>
    <mergeCell ref="Q7:X7"/>
    <mergeCell ref="E8:G8"/>
  </mergeCells>
  <pageMargins left="0.511811024" right="0.511811024" top="0.78740157499999996" bottom="0.78740157499999996" header="0.31496062000000002" footer="0.3149606200000000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Escopo de Fornecimento e Preços</vt:lpstr>
      <vt:lpstr>Anexo II - Planilha de Escopo</vt:lpstr>
      <vt:lpstr>Verificação de Preços Orçados</vt:lpstr>
      <vt:lpstr>Memória de Cálculo Correção</vt:lpstr>
      <vt:lpstr>Planilha Resumo</vt:lpstr>
      <vt:lpstr>Cronograma Físico e Financeiro</vt:lpstr>
      <vt:lpstr>Empresas Cotadas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Cedraz</dc:creator>
  <cp:lastModifiedBy>Thiago Cedraz</cp:lastModifiedBy>
  <cp:lastPrinted>2021-09-14T16:34:03Z</cp:lastPrinted>
  <dcterms:created xsi:type="dcterms:W3CDTF">2021-08-31T18:20:09Z</dcterms:created>
  <dcterms:modified xsi:type="dcterms:W3CDTF">2021-09-25T23:52:45Z</dcterms:modified>
</cp:coreProperties>
</file>