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495" windowWidth="15015" windowHeight="7620" activeTab="7"/>
  </bookViews>
  <sheets>
    <sheet name="1.1 - Agente de Limpeza" sheetId="4" r:id="rId1"/>
    <sheet name="1.2 - Copeira" sheetId="2" r:id="rId2"/>
    <sheet name="1.3 - Jardineiro" sheetId="3" r:id="rId3"/>
    <sheet name="1.4 - Recepcionista" sheetId="6" r:id="rId4"/>
    <sheet name="1.5 - Eletricista" sheetId="10" r:id="rId5"/>
    <sheet name="1.6 - Assistente de Manutenção" sheetId="11" r:id="rId6"/>
    <sheet name="Insumos" sheetId="1" r:id="rId7"/>
    <sheet name="Valor Global" sheetId="7" r:id="rId8"/>
  </sheets>
  <definedNames>
    <definedName name="_xlnm.Print_Area" localSheetId="0">'1.1 - Agente de Limpeza'!$A$1:$E$139</definedName>
    <definedName name="_xlnm.Print_Area" localSheetId="1">'1.2 - Copeira'!$A$1:$E$137</definedName>
    <definedName name="_xlnm.Print_Area" localSheetId="7">'Valor Global'!$A$1:$F$21</definedName>
  </definedNames>
  <calcPr calcId="145621"/>
</workbook>
</file>

<file path=xl/calcChain.xml><?xml version="1.0" encoding="utf-8"?>
<calcChain xmlns="http://schemas.openxmlformats.org/spreadsheetml/2006/main">
  <c r="E50" i="11" l="1"/>
  <c r="E50" i="6"/>
  <c r="E50" i="2"/>
  <c r="E50" i="4"/>
  <c r="E83" i="10"/>
  <c r="E83" i="3"/>
  <c r="E54" i="4" l="1"/>
  <c r="E54" i="2"/>
  <c r="E54" i="3"/>
  <c r="E54" i="6"/>
  <c r="E54" i="10"/>
  <c r="E54" i="11"/>
  <c r="D103" i="11" l="1"/>
  <c r="D96" i="11"/>
  <c r="D83" i="11"/>
  <c r="D103" i="10"/>
  <c r="D96" i="10"/>
  <c r="D83" i="10"/>
  <c r="D103" i="6"/>
  <c r="D96" i="6"/>
  <c r="D83" i="6"/>
  <c r="D103" i="3"/>
  <c r="D96" i="3"/>
  <c r="D83" i="3"/>
  <c r="D83" i="2"/>
  <c r="D96" i="2"/>
  <c r="D103" i="2"/>
  <c r="D83" i="4"/>
  <c r="D103" i="4"/>
  <c r="D96" i="4"/>
  <c r="E50" i="3" l="1"/>
  <c r="E50" i="10" l="1"/>
  <c r="E43" i="10"/>
  <c r="E55" i="11"/>
  <c r="E55" i="10"/>
  <c r="E55" i="6"/>
  <c r="E55" i="3"/>
  <c r="E55" i="2"/>
  <c r="E55" i="4"/>
  <c r="E67" i="11" l="1"/>
  <c r="E65" i="11"/>
  <c r="E67" i="10"/>
  <c r="E65" i="10"/>
  <c r="E65" i="6"/>
  <c r="E67" i="3"/>
  <c r="C15" i="1"/>
  <c r="C14" i="1"/>
  <c r="C13" i="1"/>
  <c r="C12" i="1"/>
  <c r="C11" i="1"/>
  <c r="C10" i="1"/>
  <c r="E65" i="2" l="1"/>
  <c r="E65" i="3"/>
  <c r="E67" i="2"/>
  <c r="E67" i="4"/>
  <c r="E65" i="4"/>
  <c r="G13" i="1"/>
  <c r="G12" i="1"/>
  <c r="G11" i="1"/>
  <c r="D13" i="1"/>
  <c r="D12" i="1"/>
  <c r="D11" i="1"/>
  <c r="D10" i="1"/>
  <c r="E16" i="1"/>
  <c r="B16" i="1"/>
  <c r="F14" i="1"/>
  <c r="F13" i="1"/>
  <c r="F11" i="1"/>
  <c r="F10" i="1"/>
  <c r="F16" i="1" s="1"/>
  <c r="G16" i="1" l="1"/>
  <c r="D16" i="1"/>
  <c r="C16" i="1"/>
  <c r="E42" i="2"/>
  <c r="E42" i="4"/>
  <c r="D125" i="11" l="1"/>
  <c r="E91" i="11"/>
  <c r="E90" i="11"/>
  <c r="E82" i="11"/>
  <c r="E81" i="11"/>
  <c r="E79" i="11"/>
  <c r="E78" i="11"/>
  <c r="E77" i="11"/>
  <c r="E69" i="11"/>
  <c r="E135" i="11" s="1"/>
  <c r="E60" i="11"/>
  <c r="E134" i="11" s="1"/>
  <c r="E92" i="11"/>
  <c r="E42" i="11"/>
  <c r="D125" i="10"/>
  <c r="E112" i="10"/>
  <c r="E94" i="10"/>
  <c r="E92" i="10"/>
  <c r="E82" i="10"/>
  <c r="E81" i="10"/>
  <c r="E80" i="10"/>
  <c r="E77" i="10"/>
  <c r="E76" i="10"/>
  <c r="E75" i="10"/>
  <c r="E69" i="10"/>
  <c r="E135" i="10" s="1"/>
  <c r="E60" i="10"/>
  <c r="E134" i="10" s="1"/>
  <c r="E91" i="10"/>
  <c r="E42" i="10"/>
  <c r="E42" i="6"/>
  <c r="E133" i="6"/>
  <c r="D125" i="6"/>
  <c r="E91" i="6"/>
  <c r="E90" i="6"/>
  <c r="E82" i="6"/>
  <c r="E81" i="6"/>
  <c r="E69" i="6"/>
  <c r="E135" i="6" s="1"/>
  <c r="E60" i="6"/>
  <c r="E134" i="6" s="1"/>
  <c r="E107" i="6"/>
  <c r="E108" i="6" s="1"/>
  <c r="E115" i="6" s="1"/>
  <c r="E82" i="3"/>
  <c r="E42" i="3"/>
  <c r="D125" i="3"/>
  <c r="E112" i="3"/>
  <c r="E69" i="3"/>
  <c r="E135" i="3" s="1"/>
  <c r="E60" i="3"/>
  <c r="E134" i="3" s="1"/>
  <c r="E133" i="2"/>
  <c r="D125" i="2"/>
  <c r="E107" i="2"/>
  <c r="E108" i="2" s="1"/>
  <c r="E115" i="2" s="1"/>
  <c r="E102" i="2"/>
  <c r="E101" i="2"/>
  <c r="E100" i="2"/>
  <c r="E95" i="2"/>
  <c r="E94" i="2"/>
  <c r="E93" i="2"/>
  <c r="E92" i="2"/>
  <c r="E91" i="2"/>
  <c r="E90" i="2"/>
  <c r="E89" i="2"/>
  <c r="E82" i="2"/>
  <c r="E81" i="2"/>
  <c r="E80" i="2"/>
  <c r="E79" i="2"/>
  <c r="E78" i="2"/>
  <c r="E77" i="2"/>
  <c r="E76" i="2"/>
  <c r="E75" i="2"/>
  <c r="E69" i="2"/>
  <c r="E135" i="2" s="1"/>
  <c r="E60" i="2"/>
  <c r="E134" i="2" s="1"/>
  <c r="E107" i="4"/>
  <c r="E108" i="4" s="1"/>
  <c r="E115" i="4" s="1"/>
  <c r="E102" i="4"/>
  <c r="E101" i="4"/>
  <c r="E100" i="4"/>
  <c r="E95" i="4"/>
  <c r="E94" i="4"/>
  <c r="E93" i="4"/>
  <c r="E92" i="4"/>
  <c r="E91" i="4"/>
  <c r="E90" i="4"/>
  <c r="E89" i="4"/>
  <c r="E82" i="4"/>
  <c r="E81" i="4"/>
  <c r="E80" i="4"/>
  <c r="E79" i="4"/>
  <c r="E78" i="4"/>
  <c r="E77" i="4"/>
  <c r="E76" i="4"/>
  <c r="E75" i="4"/>
  <c r="E133" i="4"/>
  <c r="D125" i="4"/>
  <c r="E96" i="2" l="1"/>
  <c r="E83" i="2"/>
  <c r="E112" i="2" s="1"/>
  <c r="E83" i="4"/>
  <c r="E112" i="4" s="1"/>
  <c r="E103" i="4"/>
  <c r="E114" i="4" s="1"/>
  <c r="E133" i="11"/>
  <c r="E78" i="6"/>
  <c r="E80" i="6"/>
  <c r="E103" i="2"/>
  <c r="E114" i="2" s="1"/>
  <c r="E75" i="3"/>
  <c r="E93" i="3"/>
  <c r="E76" i="3"/>
  <c r="E94" i="3"/>
  <c r="E90" i="3"/>
  <c r="E92" i="3"/>
  <c r="E78" i="3"/>
  <c r="E100" i="3"/>
  <c r="E89" i="3"/>
  <c r="E133" i="3"/>
  <c r="E95" i="3"/>
  <c r="E79" i="3"/>
  <c r="E101" i="3"/>
  <c r="E91" i="3"/>
  <c r="E77" i="3"/>
  <c r="E80" i="3"/>
  <c r="E102" i="3"/>
  <c r="E81" i="3"/>
  <c r="E107" i="3"/>
  <c r="E108" i="3" s="1"/>
  <c r="E115" i="3" s="1"/>
  <c r="E113" i="2"/>
  <c r="E94" i="11"/>
  <c r="E95" i="11"/>
  <c r="E93" i="11"/>
  <c r="E75" i="11"/>
  <c r="E100" i="11"/>
  <c r="E76" i="11"/>
  <c r="E102" i="11"/>
  <c r="E80" i="11"/>
  <c r="E101" i="11"/>
  <c r="E89" i="11"/>
  <c r="E107" i="11"/>
  <c r="E108" i="11" s="1"/>
  <c r="E115" i="11" s="1"/>
  <c r="E93" i="10"/>
  <c r="E101" i="10"/>
  <c r="E102" i="10"/>
  <c r="E95" i="10"/>
  <c r="E78" i="10"/>
  <c r="E79" i="10"/>
  <c r="E100" i="10"/>
  <c r="E89" i="10"/>
  <c r="E107" i="10"/>
  <c r="E108" i="10" s="1"/>
  <c r="E115" i="10" s="1"/>
  <c r="E90" i="10"/>
  <c r="E133" i="10"/>
  <c r="E92" i="6"/>
  <c r="E93" i="6"/>
  <c r="E75" i="6"/>
  <c r="E76" i="6"/>
  <c r="E101" i="6"/>
  <c r="E94" i="6"/>
  <c r="E95" i="6"/>
  <c r="E77" i="6"/>
  <c r="E102" i="6"/>
  <c r="E79" i="6"/>
  <c r="E100" i="6"/>
  <c r="E89" i="6"/>
  <c r="E83" i="11" l="1"/>
  <c r="E112" i="11" s="1"/>
  <c r="E83" i="6"/>
  <c r="E112" i="6" s="1"/>
  <c r="E103" i="11"/>
  <c r="E114" i="11" s="1"/>
  <c r="E117" i="2"/>
  <c r="E136" i="2" s="1"/>
  <c r="E137" i="2" s="1"/>
  <c r="E124" i="2" s="1"/>
  <c r="E103" i="3"/>
  <c r="E114" i="3" s="1"/>
  <c r="E96" i="3"/>
  <c r="E113" i="3" s="1"/>
  <c r="E103" i="10"/>
  <c r="E114" i="10" s="1"/>
  <c r="E103" i="6"/>
  <c r="E114" i="6" s="1"/>
  <c r="E96" i="11"/>
  <c r="E113" i="11" s="1"/>
  <c r="E96" i="10"/>
  <c r="E113" i="10" s="1"/>
  <c r="E117" i="10" s="1"/>
  <c r="E136" i="10" s="1"/>
  <c r="E137" i="10" s="1"/>
  <c r="E96" i="6"/>
  <c r="E113" i="6" s="1"/>
  <c r="E117" i="11" l="1"/>
  <c r="E136" i="11" s="1"/>
  <c r="E137" i="11" s="1"/>
  <c r="E124" i="11" s="1"/>
  <c r="E121" i="2"/>
  <c r="E123" i="2" s="1"/>
  <c r="E117" i="3"/>
  <c r="E136" i="3" s="1"/>
  <c r="E137" i="3" s="1"/>
  <c r="E117" i="6"/>
  <c r="E136" i="6" s="1"/>
  <c r="E137" i="6" s="1"/>
  <c r="E124" i="10"/>
  <c r="E121" i="10"/>
  <c r="E123" i="10" l="1"/>
  <c r="E121" i="11"/>
  <c r="E122" i="11" s="1"/>
  <c r="E123" i="11"/>
  <c r="E122" i="10"/>
  <c r="E121" i="6"/>
  <c r="E124" i="3"/>
  <c r="E122" i="2"/>
  <c r="E125" i="2" s="1"/>
  <c r="E138" i="2" s="1"/>
  <c r="E139" i="2" s="1"/>
  <c r="E12" i="7" s="1"/>
  <c r="F12" i="7" s="1"/>
  <c r="E121" i="3"/>
  <c r="E124" i="6"/>
  <c r="E125" i="10" l="1"/>
  <c r="E138" i="10" s="1"/>
  <c r="E139" i="10" s="1"/>
  <c r="E15" i="7" s="1"/>
  <c r="F15" i="7" s="1"/>
  <c r="E125" i="11"/>
  <c r="E138" i="11" s="1"/>
  <c r="E139" i="11" s="1"/>
  <c r="E16" i="7" s="1"/>
  <c r="F16" i="7" s="1"/>
  <c r="E122" i="6"/>
  <c r="E123" i="6"/>
  <c r="E123" i="3"/>
  <c r="E122" i="3"/>
  <c r="E96" i="4"/>
  <c r="E113" i="4" s="1"/>
  <c r="E117" i="4" s="1"/>
  <c r="E136" i="4" s="1"/>
  <c r="E60" i="4"/>
  <c r="E134" i="4" s="1"/>
  <c r="E125" i="6" l="1"/>
  <c r="E138" i="6" s="1"/>
  <c r="E139" i="6" s="1"/>
  <c r="E14" i="7" s="1"/>
  <c r="F14" i="7" s="1"/>
  <c r="E125" i="3"/>
  <c r="E138" i="3" s="1"/>
  <c r="E139" i="3" s="1"/>
  <c r="E13" i="7" s="1"/>
  <c r="F13" i="7" s="1"/>
  <c r="E69" i="4"/>
  <c r="E135" i="4" s="1"/>
  <c r="E137" i="4" s="1"/>
  <c r="E121" i="4" l="1"/>
  <c r="E124" i="4"/>
  <c r="E122" i="4" s="1"/>
  <c r="E123" i="4" l="1"/>
  <c r="E125" i="4" s="1"/>
  <c r="E138" i="4" s="1"/>
  <c r="E139" i="4" s="1"/>
  <c r="E11" i="7" s="1"/>
  <c r="F11" i="7" s="1"/>
  <c r="F17" i="7" s="1"/>
  <c r="F18" i="7" s="1"/>
</calcChain>
</file>

<file path=xl/sharedStrings.xml><?xml version="1.0" encoding="utf-8"?>
<sst xmlns="http://schemas.openxmlformats.org/spreadsheetml/2006/main" count="1266" uniqueCount="174">
  <si>
    <t>5ª SUPERINTENDÊNCIA REGIONAL</t>
  </si>
  <si>
    <t>Categoria Profissional</t>
  </si>
  <si>
    <t>Óculos de segurança viseira transparente</t>
  </si>
  <si>
    <t>Luva Latex</t>
  </si>
  <si>
    <t>Protetor auditivo tipo plug</t>
  </si>
  <si>
    <t>01 Par</t>
  </si>
  <si>
    <t>Totais</t>
  </si>
  <si>
    <t>PLANILHA DE CUSTOS E FORMAÇÃO DE PREÇOS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</si>
  <si>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</si>
  <si>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</si>
  <si>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</si>
  <si>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</si>
  <si>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</si>
  <si>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</si>
  <si>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</si>
  <si>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</si>
  <si>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</si>
  <si>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</si>
  <si>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</si>
  <si>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</si>
  <si>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</si>
  <si>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Nº de meses de execução contratual</t>
  </si>
  <si>
    <t>12 meses</t>
  </si>
  <si>
    <t>IDENTIFICAÇÃO DO SERVIÇO</t>
  </si>
  <si>
    <t>Tipo de serviço</t>
  </si>
  <si>
    <t>Unidade de Medida</t>
  </si>
  <si>
    <t> Quantidade total a contratar (em função da unidade de medida)</t>
  </si>
  <si>
    <t>Posto</t>
  </si>
  <si>
    <t>Descrição:</t>
  </si>
  <si>
    <t>Dados complementares para composição dos custos referente à mão de obra</t>
  </si>
  <si>
    <t>Salário normativo da categoria profissional</t>
  </si>
  <si>
    <t>Categoria profissional vinculada à execução contratual (SINDLIMP/AL)</t>
  </si>
  <si>
    <t>Data-base da categoria (dia/mês/ano)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</si>
  <si>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</si>
  <si>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</si>
  <si>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</si>
  <si>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</si>
  <si>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</si>
  <si>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</si>
  <si>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</si>
  <si>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</si>
  <si>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</si>
  <si>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</si>
  <si>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</si>
  <si>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</si>
  <si>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</si>
  <si>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</si>
  <si>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</si>
  <si>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</si>
  <si>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DA REMUNERAÇÃO</t>
  </si>
  <si>
    <t>MÓDULO 2: BENEFÍCIOS MENSAIS E DIÁRIOS</t>
  </si>
  <si>
    <t>Auxílio creche</t>
  </si>
  <si>
    <t>Seguro de vida, invalidez e funeral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</si>
  <si>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</si>
  <si>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</si>
  <si>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</si>
  <si>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>Insumos Diversos</t>
  </si>
  <si>
    <t>Uniformes</t>
  </si>
  <si>
    <t>Materiais</t>
  </si>
  <si>
    <t>Equipamentos</t>
  </si>
  <si>
    <t>TOTAL DE INSUMOS DIVERSOS</t>
  </si>
  <si>
    <t>Nota: Valores mensais por empregado.</t>
  </si>
  <si>
    <t>MÓDULO 4: ENCARGOS SOCIAIS E TRABALHISTAS</t>
  </si>
  <si>
    <t>GRUPO "A"</t>
  </si>
  <si>
    <t>4.1</t>
  </si>
  <si>
    <t>%</t>
  </si>
  <si>
    <t>INSS (Art. 22 inciso I da Lei 8.212/91)</t>
  </si>
  <si>
    <t>FGTS (Art. 15 da Lei 8030/90 art. 7° inciso III CF/88)</t>
  </si>
  <si>
    <t>Riscos Ambientais do Trabalho - RAT x FAP - (Decreto 3.048/1999, Anexo V e Decreto 6.957/2009)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</si>
  <si>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</si>
  <si>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</si>
  <si>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</si>
  <si>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</si>
  <si>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</si>
  <si>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</t>
  </si>
  <si>
    <t>Notas: - Os percentuais dos encargos previdenciários e FGTS, a serem preenchidos na coluna %, são aqueles estabelecidos pela legislação vigente.</t>
  </si>
  <si>
    <t>- Percentuais incidentes sobre a remuneração.</t>
  </si>
  <si>
    <t>GRUPO "B"</t>
  </si>
  <si>
    <t>13º salário (1/12)</t>
  </si>
  <si>
    <t>Férias (incluindo 1/3) (1/12 + (1+1/3) CCT 2013</t>
  </si>
  <si>
    <t>Aviso prévio trabalhado</t>
  </si>
  <si>
    <t>Auxílio-enfermidade</t>
  </si>
  <si>
    <t>Auxílio acidente de trabalho</t>
  </si>
  <si>
    <t>Faltas legais</t>
  </si>
  <si>
    <t>Licença paternidade</t>
  </si>
  <si>
    <t>GRUPO "C"</t>
  </si>
  <si>
    <t>Aviso Prévio Indenizado</t>
  </si>
  <si>
    <t>Indenização adicional</t>
  </si>
  <si>
    <t>FGTS nas rescisões sem justa causa</t>
  </si>
  <si>
    <t>GRUPO "D"</t>
  </si>
  <si>
    <t>Incidência do grupo "A" sobre o grupo "B"</t>
  </si>
  <si>
    <t>QUADRO-RESUMO - Módulo 4 - Encargos Sociais e Trabalhistas</t>
  </si>
  <si>
    <t>Módulo 4 - Encargos sociais e trabalhistas</t>
  </si>
  <si>
    <t>4.2</t>
  </si>
  <si>
    <t>4.3</t>
  </si>
  <si>
    <t>4.4</t>
  </si>
  <si>
    <t>4.6</t>
  </si>
  <si>
    <t>-</t>
  </si>
  <si>
    <t>MÓDULO 5: BENEFÍCIO E CUSTOS INDIRETOS (BDI)</t>
  </si>
  <si>
    <t>Benefício e Custos Indiretos - BDI</t>
  </si>
  <si>
    <t>Tributos Federais (COFINS/PIS)</t>
  </si>
  <si>
    <t>Tributos Municipais (ISSQN ou ISS)</t>
  </si>
  <si>
    <t>Lucro</t>
  </si>
  <si>
    <t>Erro:508</t>
  </si>
  <si>
    <t>Notas: - Custos Indiretos, Tributos e Lucro por empregado.</t>
  </si>
  <si>
    <t>- O valor referente a tributos é obtido aplicando-se o percentual sobre o valor do faturamento.</t>
  </si>
  <si>
    <t>ANEXO III - B - PORTARIA Nº 07 DE 09/03/2011 - SLTI/MPOG</t>
  </si>
  <si>
    <t>Quadro Resumo do Custo por Empregado</t>
  </si>
  <si>
    <t>Mão de obra vinculada à execução contratual (valor por empregado)</t>
  </si>
  <si>
    <t>Módulo 1 – Composição da Remuneração</t>
  </si>
  <si>
    <t>Módulo 2 – Benefícios Mensais e Diários</t>
  </si>
  <si>
    <t>Módulo 3 – Insumos Diversos (uniformes e outros)</t>
  </si>
  <si>
    <t>Módulo 4 – Encargos Sociais e Trabalhistas</t>
  </si>
  <si>
    <t>Subtotal (A + B + C + D)</t>
  </si>
  <si>
    <t>Módulo 5 – Benefício e Custos Indiretos</t>
  </si>
  <si>
    <t>Prestação de serviços no prédio da CODEVASF/5ª SR</t>
  </si>
  <si>
    <t>Benefícios Mensais e Diários</t>
  </si>
  <si>
    <t>Custo Indireto</t>
  </si>
  <si>
    <t>Limpeza e conservação das áreas internas,</t>
  </si>
  <si>
    <t>externas e esquadrias</t>
  </si>
  <si>
    <t>5ª SUPERINTEDÊNCIA REGIONAL</t>
  </si>
  <si>
    <t>QUADRO DEMONSTRATIVO - VALOR GLOBAL DA PROPOSTA</t>
  </si>
  <si>
    <t>Item</t>
  </si>
  <si>
    <t>Descrição</t>
  </si>
  <si>
    <t>Und</t>
  </si>
  <si>
    <t>Quant.</t>
  </si>
  <si>
    <t>Preço Unit. Mensal</t>
  </si>
  <si>
    <t>1.1</t>
  </si>
  <si>
    <t>Unid</t>
  </si>
  <si>
    <t>1.2</t>
  </si>
  <si>
    <t>1.3</t>
  </si>
  <si>
    <t>VALOR TOTAL MENSAL</t>
  </si>
  <si>
    <t>VALOR TOTAL GLOBAL (12 MESES)</t>
  </si>
  <si>
    <t>Assistente de Manutenção</t>
  </si>
  <si>
    <t>Penedo/AL</t>
  </si>
  <si>
    <t>Serviços de copeiragem em geral</t>
  </si>
  <si>
    <t>Copeira</t>
  </si>
  <si>
    <t>Jardinagem e limpeza externa</t>
  </si>
  <si>
    <t>Jardineiro</t>
  </si>
  <si>
    <t>Agente de Limpeza</t>
  </si>
  <si>
    <t>VALOR MENSAL POR JARDINEIRO</t>
  </si>
  <si>
    <t>VALOR MENSAL POR COPEIRA</t>
  </si>
  <si>
    <t>VALOR MENSAL POR AGENTE DE LIMPEZA</t>
  </si>
  <si>
    <t>Atendimento de púbico, prestação de informações e recebimento de visitantes para encaminhamento aos funcionários da empresa.</t>
  </si>
  <si>
    <t>Recepcionista</t>
  </si>
  <si>
    <t>1.4</t>
  </si>
  <si>
    <t>VALOR MENSAL POR RECEPCIONISTA</t>
  </si>
  <si>
    <t>1.5</t>
  </si>
  <si>
    <t>Eletricista de Alta e Baixa Tensão</t>
  </si>
  <si>
    <t>1.6</t>
  </si>
  <si>
    <t>Serviços de manutenção elétrica em geral, em baixa e alta tensão da rede elétrica, em quadros de distribuição de energia, trocando luminárias, lâmpadas e reatores e efetuando a limpeza e desobstrução de eletrodutos e demais serviços afins.</t>
  </si>
  <si>
    <t>Serviços de conservação e manutenção predial, equipamentos e instalações diversas (elétricas e hidráulicas)</t>
  </si>
  <si>
    <t>Valor Total/Categoria (R$)</t>
  </si>
  <si>
    <t>Uniforme Completo - Subitem 5.9.1 do TR</t>
  </si>
  <si>
    <t>02 Unidades</t>
  </si>
  <si>
    <t>Quantidade Anual por Empregado</t>
  </si>
  <si>
    <t>Quantidade profissionais</t>
  </si>
  <si>
    <t xml:space="preserve">ANEXO VII-D DA INSTRUÇÃO NORMATIVA Nº 5/2017  - SEGES/MPDG </t>
  </si>
  <si>
    <t>Prestação dos serviços de Limpeza, Sanitização, Conservação, Manutenção predial, de equipamentos e instalações elétricas, Copa, Jardinagem e Recepção nas instalações da CODEVASF – 5ª SR, com carga horária de 44 (quarenta e quatro) horas semanais, de segunda à sexta.</t>
  </si>
  <si>
    <t>Auxílio alimentação (Vales, cesta básica, etc.) - CCT 2021</t>
  </si>
  <si>
    <t>Assistência médica e familiar - CCT 2021</t>
  </si>
  <si>
    <t>Valor global (Serviços de Limpeza, Sanitização, Conservação, Manutenção predial, de equipamentos e instalações elétricas, Copa, Jardinagem e Recepção).</t>
  </si>
  <si>
    <t>Luva Baixa Tensão + luva vaqueta</t>
  </si>
  <si>
    <t>04 Pares</t>
  </si>
  <si>
    <t>02 Pares</t>
  </si>
  <si>
    <t>Agente limpeza</t>
  </si>
  <si>
    <t>Eletricista de Baixa e de Alta Tensão</t>
  </si>
  <si>
    <t>VALOR MENSAL POR ASSISTENTE DE MANUTENÇÃO</t>
  </si>
  <si>
    <t>VALOR MENSAL POR ELETRICISTA  DE ALTA E DE BAIXA TENSÃO</t>
  </si>
  <si>
    <t>Eletricista de Alta e de Baixa Tensão</t>
  </si>
  <si>
    <t>ANEXO IV DO TERMO DE REFERÊNCIA</t>
  </si>
  <si>
    <t>Unid.</t>
  </si>
  <si>
    <t>Vale Transporte (Deduzido 6% parte empregado)
R$ 2,5,00 (valor transporte)*2*22 (dias trab.) = R$ 110,00 - 6% do sal. Base</t>
  </si>
  <si>
    <t>QUADRO RESUMO - VALOR ANUAL DOS UNIFORMES E INSUMOS (EPI)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</si>
</sst>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#,##0.00&quot; &quot;;&quot;-&quot;#,##0.00&quot; &quot;;&quot; -&quot;#&quot; &quot;;@&quot; &quot;"/>
    <numFmt numFmtId="165" formatCode="[$R$-416]&quot; &quot;#,##0.00;[Red]&quot;-&quot;[$R$-416]&quot; &quot;#,##0.00"/>
    <numFmt numFmtId="166" formatCode="#,##0.00&quot; &quot;;[Red]&quot;-&quot;#,##0.00&quot; &quot;"/>
    <numFmt numFmtId="167" formatCode="&quot; R$ &quot;#,##0.00&quot; &quot;;&quot; R$ (&quot;#,##0.00&quot;)&quot;;&quot; R$ -&quot;#&quot; &quot;;@&quot; &quot;"/>
    <numFmt numFmtId="168" formatCode="#,##0.00&quot; &quot;;&quot; (&quot;#,##0.00&quot;)&quot;;&quot; -&quot;#&quot; &quot;;@&quot; &quot;"/>
  </numFmts>
  <fonts count="1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3"/>
      <color theme="1"/>
      <name val="Arial"/>
      <family val="2"/>
    </font>
    <font>
      <sz val="8"/>
      <color theme="1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8" fontId="1" fillId="0" borderId="0"/>
    <xf numFmtId="167" fontId="1" fillId="0" borderId="0"/>
    <xf numFmtId="0" fontId="1" fillId="0" borderId="0"/>
    <xf numFmtId="9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5" fontId="3" fillId="0" borderId="0"/>
    <xf numFmtId="43" fontId="14" fillId="0" borderId="0" applyFont="0" applyFill="0" applyBorder="0" applyAlignment="0" applyProtection="0"/>
  </cellStyleXfs>
  <cellXfs count="160">
    <xf numFmtId="0" fontId="0" fillId="0" borderId="0" xfId="0"/>
    <xf numFmtId="0" fontId="1" fillId="0" borderId="0" xfId="3"/>
    <xf numFmtId="0" fontId="5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left" vertical="center"/>
    </xf>
    <xf numFmtId="0" fontId="1" fillId="0" borderId="0" xfId="3" applyFont="1" applyAlignment="1">
      <alignment vertical="center"/>
    </xf>
    <xf numFmtId="0" fontId="5" fillId="2" borderId="1" xfId="3" applyFont="1" applyFill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8" xfId="3" applyFont="1" applyBorder="1" applyAlignment="1">
      <alignment horizontal="left" vertical="center"/>
    </xf>
    <xf numFmtId="0" fontId="5" fillId="0" borderId="9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 wrapText="1"/>
    </xf>
    <xf numFmtId="14" fontId="1" fillId="0" borderId="1" xfId="3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left" vertical="center" wrapText="1"/>
    </xf>
    <xf numFmtId="0" fontId="1" fillId="0" borderId="8" xfId="3" applyFont="1" applyBorder="1" applyAlignment="1">
      <alignment horizontal="center" vertical="center" wrapText="1"/>
    </xf>
    <xf numFmtId="0" fontId="1" fillId="0" borderId="8" xfId="3" applyFont="1" applyBorder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/>
    </xf>
    <xf numFmtId="2" fontId="1" fillId="0" borderId="1" xfId="3" applyNumberFormat="1" applyFont="1" applyBorder="1" applyAlignment="1">
      <alignment horizontal="center" vertical="center" wrapText="1"/>
    </xf>
    <xf numFmtId="166" fontId="1" fillId="0" borderId="8" xfId="3" applyNumberFormat="1" applyFont="1" applyBorder="1" applyAlignment="1">
      <alignment horizontal="right" vertical="center"/>
    </xf>
    <xf numFmtId="0" fontId="5" fillId="0" borderId="0" xfId="3" applyFont="1" applyAlignment="1">
      <alignment horizontal="center"/>
    </xf>
    <xf numFmtId="0" fontId="1" fillId="0" borderId="0" xfId="3" applyFont="1" applyBorder="1" applyAlignment="1">
      <alignment horizontal="center" vertical="center"/>
    </xf>
    <xf numFmtId="0" fontId="1" fillId="2" borderId="9" xfId="3" applyFont="1" applyFill="1" applyBorder="1" applyAlignment="1">
      <alignment horizontal="center" vertical="center"/>
    </xf>
    <xf numFmtId="0" fontId="1" fillId="2" borderId="10" xfId="3" applyFont="1" applyFill="1" applyBorder="1" applyAlignment="1">
      <alignment horizontal="center" vertical="center"/>
    </xf>
    <xf numFmtId="0" fontId="1" fillId="0" borderId="0" xfId="3" applyAlignment="1">
      <alignment wrapText="1"/>
    </xf>
    <xf numFmtId="0" fontId="8" fillId="2" borderId="1" xfId="3" applyFont="1" applyFill="1" applyBorder="1" applyAlignment="1">
      <alignment horizontal="center" vertical="center" wrapText="1"/>
    </xf>
    <xf numFmtId="0" fontId="1" fillId="0" borderId="7" xfId="3" applyFont="1" applyBorder="1" applyAlignment="1">
      <alignment horizontal="center" vertical="center" wrapText="1"/>
    </xf>
    <xf numFmtId="0" fontId="1" fillId="0" borderId="10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" fillId="0" borderId="0" xfId="3" applyFont="1" applyBorder="1" applyAlignment="1">
      <alignment horizontal="center" vertical="center" wrapText="1"/>
    </xf>
    <xf numFmtId="164" fontId="1" fillId="0" borderId="1" xfId="3" applyNumberFormat="1" applyFont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10" fontId="9" fillId="0" borderId="5" xfId="3" applyNumberFormat="1" applyFont="1" applyBorder="1" applyAlignment="1">
      <alignment horizontal="center"/>
    </xf>
    <xf numFmtId="10" fontId="9" fillId="0" borderId="1" xfId="3" applyNumberFormat="1" applyFont="1" applyBorder="1" applyAlignment="1">
      <alignment horizontal="center"/>
    </xf>
    <xf numFmtId="164" fontId="5" fillId="2" borderId="1" xfId="3" applyNumberFormat="1" applyFont="1" applyFill="1" applyBorder="1" applyAlignment="1">
      <alignment horizontal="center" vertical="center" wrapText="1"/>
    </xf>
    <xf numFmtId="0" fontId="9" fillId="0" borderId="0" xfId="3" applyFont="1" applyBorder="1" applyAlignment="1">
      <alignment horizontal="left" vertical="center"/>
    </xf>
    <xf numFmtId="10" fontId="5" fillId="2" borderId="1" xfId="3" applyNumberFormat="1" applyFont="1" applyFill="1" applyBorder="1" applyAlignment="1">
      <alignment horizontal="center" vertical="center" wrapText="1"/>
    </xf>
    <xf numFmtId="10" fontId="1" fillId="0" borderId="1" xfId="3" applyNumberFormat="1" applyFont="1" applyBorder="1" applyAlignment="1">
      <alignment horizontal="center" vertical="center" wrapText="1"/>
    </xf>
    <xf numFmtId="164" fontId="1" fillId="0" borderId="1" xfId="2" applyNumberFormat="1" applyFont="1" applyBorder="1" applyAlignment="1" applyProtection="1">
      <alignment horizontal="center" vertical="center" wrapText="1"/>
    </xf>
    <xf numFmtId="10" fontId="1" fillId="0" borderId="1" xfId="4" applyNumberFormat="1" applyFont="1" applyBorder="1" applyAlignment="1" applyProtection="1">
      <alignment horizontal="center" vertical="center" wrapText="1"/>
    </xf>
    <xf numFmtId="0" fontId="10" fillId="0" borderId="0" xfId="3" applyFont="1" applyBorder="1" applyAlignment="1">
      <alignment horizontal="left" vertical="center" wrapText="1"/>
    </xf>
    <xf numFmtId="0" fontId="5" fillId="2" borderId="7" xfId="3" applyFont="1" applyFill="1" applyBorder="1" applyAlignment="1">
      <alignment horizontal="center" vertical="center"/>
    </xf>
    <xf numFmtId="0" fontId="5" fillId="2" borderId="10" xfId="3" applyFont="1" applyFill="1" applyBorder="1" applyAlignment="1">
      <alignment horizontal="center" vertical="center" wrapText="1"/>
    </xf>
    <xf numFmtId="10" fontId="1" fillId="0" borderId="1" xfId="1" applyNumberFormat="1" applyFont="1" applyBorder="1" applyAlignment="1" applyProtection="1">
      <alignment horizontal="center" vertical="center" wrapText="1"/>
    </xf>
    <xf numFmtId="10" fontId="1" fillId="0" borderId="10" xfId="3" applyNumberFormat="1" applyFont="1" applyBorder="1" applyAlignment="1">
      <alignment horizontal="center" vertical="center" wrapText="1"/>
    </xf>
    <xf numFmtId="0" fontId="1" fillId="0" borderId="0" xfId="3" applyAlignment="1">
      <alignment vertical="center"/>
    </xf>
    <xf numFmtId="164" fontId="1" fillId="0" borderId="0" xfId="3" applyNumberFormat="1" applyAlignment="1">
      <alignment vertical="center"/>
    </xf>
    <xf numFmtId="10" fontId="1" fillId="0" borderId="0" xfId="3" applyNumberFormat="1" applyAlignment="1">
      <alignment vertical="center"/>
    </xf>
    <xf numFmtId="164" fontId="5" fillId="2" borderId="1" xfId="2" applyNumberFormat="1" applyFont="1" applyFill="1" applyBorder="1" applyAlignment="1" applyProtection="1">
      <alignment horizontal="center" vertical="center" wrapText="1"/>
    </xf>
    <xf numFmtId="0" fontId="1" fillId="0" borderId="7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0" xfId="3" applyAlignment="1">
      <alignment horizontal="center"/>
    </xf>
    <xf numFmtId="10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4" fillId="0" borderId="0" xfId="3" applyFont="1" applyAlignment="1">
      <alignment horizontal="center"/>
    </xf>
    <xf numFmtId="3" fontId="1" fillId="0" borderId="0" xfId="3" applyNumberFormat="1"/>
    <xf numFmtId="2" fontId="1" fillId="0" borderId="1" xfId="3" applyNumberFormat="1" applyBorder="1" applyAlignment="1">
      <alignment horizontal="center" vertical="center" wrapText="1"/>
    </xf>
    <xf numFmtId="0" fontId="5" fillId="0" borderId="0" xfId="3" applyFont="1"/>
    <xf numFmtId="0" fontId="5" fillId="2" borderId="1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10" fontId="9" fillId="3" borderId="5" xfId="3" applyNumberFormat="1" applyFont="1" applyFill="1" applyBorder="1" applyAlignment="1">
      <alignment horizontal="center"/>
    </xf>
    <xf numFmtId="10" fontId="9" fillId="3" borderId="1" xfId="3" applyNumberFormat="1" applyFont="1" applyFill="1" applyBorder="1" applyAlignment="1">
      <alignment horizontal="center"/>
    </xf>
    <xf numFmtId="10" fontId="9" fillId="3" borderId="1" xfId="3" applyNumberFormat="1" applyFont="1" applyFill="1" applyBorder="1" applyAlignment="1">
      <alignment horizontal="center" vertical="center"/>
    </xf>
    <xf numFmtId="0" fontId="1" fillId="0" borderId="5" xfId="3" applyFont="1" applyBorder="1" applyAlignment="1">
      <alignment horizontal="left" vertical="center" wrapText="1"/>
    </xf>
    <xf numFmtId="0" fontId="1" fillId="0" borderId="5" xfId="3" applyFont="1" applyBorder="1" applyAlignment="1">
      <alignment horizontal="center" vertical="center" wrapText="1"/>
    </xf>
    <xf numFmtId="2" fontId="1" fillId="0" borderId="5" xfId="3" applyNumberForma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17" xfId="3" applyFont="1" applyFill="1" applyBorder="1" applyAlignment="1">
      <alignment vertical="center" wrapText="1"/>
    </xf>
    <xf numFmtId="167" fontId="1" fillId="0" borderId="5" xfId="3" applyNumberFormat="1" applyBorder="1" applyAlignment="1">
      <alignment horizontal="right" vertical="center" wrapText="1"/>
    </xf>
    <xf numFmtId="167" fontId="1" fillId="0" borderId="15" xfId="2" applyBorder="1" applyAlignment="1" applyProtection="1">
      <alignment horizontal="right" vertical="center"/>
    </xf>
    <xf numFmtId="167" fontId="1" fillId="0" borderId="1" xfId="3" applyNumberFormat="1" applyBorder="1" applyAlignment="1">
      <alignment horizontal="right" vertical="center" wrapText="1"/>
    </xf>
    <xf numFmtId="167" fontId="1" fillId="0" borderId="10" xfId="2" applyBorder="1" applyAlignment="1" applyProtection="1">
      <alignment horizontal="right" vertical="center"/>
    </xf>
    <xf numFmtId="167" fontId="5" fillId="0" borderId="1" xfId="2" applyFont="1" applyBorder="1" applyAlignment="1" applyProtection="1">
      <alignment horizontal="right" vertical="center"/>
    </xf>
    <xf numFmtId="167" fontId="11" fillId="0" borderId="10" xfId="2" applyFont="1" applyBorder="1" applyAlignment="1" applyProtection="1">
      <alignment horizontal="right" vertical="center"/>
    </xf>
    <xf numFmtId="0" fontId="5" fillId="2" borderId="8" xfId="3" applyFont="1" applyFill="1" applyBorder="1" applyAlignment="1">
      <alignment horizontal="center" vertical="center" wrapText="1"/>
    </xf>
    <xf numFmtId="0" fontId="5" fillId="2" borderId="16" xfId="3" applyFont="1" applyFill="1" applyBorder="1" applyAlignment="1">
      <alignment horizontal="center" vertical="center" wrapText="1"/>
    </xf>
    <xf numFmtId="0" fontId="1" fillId="0" borderId="16" xfId="3" applyFont="1" applyBorder="1" applyAlignment="1">
      <alignment horizontal="center" vertical="center"/>
    </xf>
    <xf numFmtId="165" fontId="1" fillId="0" borderId="16" xfId="3" applyNumberFormat="1" applyFont="1" applyBorder="1" applyAlignment="1">
      <alignment horizontal="center" vertical="center"/>
    </xf>
    <xf numFmtId="165" fontId="1" fillId="0" borderId="16" xfId="3" applyNumberFormat="1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167" fontId="13" fillId="0" borderId="10" xfId="2" applyFont="1" applyBorder="1" applyAlignment="1" applyProtection="1">
      <alignment horizontal="center" vertical="center" wrapText="1"/>
    </xf>
    <xf numFmtId="14" fontId="13" fillId="0" borderId="1" xfId="3" applyNumberFormat="1" applyFont="1" applyBorder="1" applyAlignment="1">
      <alignment horizontal="center" vertical="center" wrapText="1"/>
    </xf>
    <xf numFmtId="164" fontId="13" fillId="0" borderId="1" xfId="3" applyNumberFormat="1" applyFont="1" applyBorder="1" applyAlignment="1">
      <alignment horizontal="center" vertical="center" wrapText="1"/>
    </xf>
    <xf numFmtId="164" fontId="12" fillId="2" borderId="1" xfId="3" applyNumberFormat="1" applyFont="1" applyFill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/>
    </xf>
    <xf numFmtId="168" fontId="13" fillId="0" borderId="1" xfId="3" applyNumberFormat="1" applyFont="1" applyBorder="1" applyAlignment="1">
      <alignment horizontal="center" vertical="center" wrapText="1"/>
    </xf>
    <xf numFmtId="164" fontId="13" fillId="0" borderId="5" xfId="3" applyNumberFormat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5" fillId="2" borderId="16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0" borderId="16" xfId="3" applyFont="1" applyBorder="1" applyAlignment="1">
      <alignment horizontal="center" vertical="center"/>
    </xf>
    <xf numFmtId="165" fontId="1" fillId="0" borderId="16" xfId="2" applyNumberFormat="1" applyBorder="1" applyAlignment="1" applyProtection="1">
      <alignment horizontal="center" vertical="center"/>
    </xf>
    <xf numFmtId="165" fontId="5" fillId="0" borderId="16" xfId="3" applyNumberFormat="1" applyFont="1" applyBorder="1" applyAlignment="1">
      <alignment horizontal="center" vertical="center" wrapText="1"/>
    </xf>
    <xf numFmtId="164" fontId="1" fillId="3" borderId="1" xfId="3" applyNumberFormat="1" applyFont="1" applyFill="1" applyBorder="1" applyAlignment="1">
      <alignment horizontal="center" vertical="center" wrapText="1"/>
    </xf>
    <xf numFmtId="43" fontId="1" fillId="0" borderId="0" xfId="9" applyFont="1"/>
    <xf numFmtId="10" fontId="1" fillId="3" borderId="1" xfId="3" applyNumberFormat="1" applyFont="1" applyFill="1" applyBorder="1" applyAlignment="1">
      <alignment horizontal="center" vertical="center" wrapText="1"/>
    </xf>
    <xf numFmtId="10" fontId="1" fillId="3" borderId="1" xfId="4" applyNumberFormat="1" applyFont="1" applyFill="1" applyBorder="1" applyAlignment="1" applyProtection="1">
      <alignment horizontal="center" vertical="center" wrapText="1"/>
    </xf>
    <xf numFmtId="0" fontId="1" fillId="0" borderId="1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right" vertical="center" wrapText="1"/>
    </xf>
    <xf numFmtId="0" fontId="9" fillId="0" borderId="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left" vertical="center" wrapText="1"/>
    </xf>
    <xf numFmtId="0" fontId="9" fillId="0" borderId="8" xfId="3" applyFont="1" applyFill="1" applyBorder="1" applyAlignment="1">
      <alignment horizontal="left" vertical="center"/>
    </xf>
    <xf numFmtId="0" fontId="0" fillId="0" borderId="8" xfId="0" applyFill="1" applyBorder="1"/>
    <xf numFmtId="0" fontId="5" fillId="0" borderId="1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left" vertical="center" wrapText="1"/>
    </xf>
    <xf numFmtId="0" fontId="1" fillId="0" borderId="7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left" vertical="center"/>
    </xf>
    <xf numFmtId="0" fontId="5" fillId="2" borderId="7" xfId="3" applyFont="1" applyFill="1" applyBorder="1" applyAlignment="1">
      <alignment horizontal="left" vertical="center" wrapText="1"/>
    </xf>
    <xf numFmtId="0" fontId="9" fillId="0" borderId="8" xfId="3" applyFont="1" applyFill="1" applyBorder="1" applyAlignment="1">
      <alignment horizontal="left" vertical="center" wrapText="1"/>
    </xf>
    <xf numFmtId="0" fontId="0" fillId="0" borderId="0" xfId="0" applyFill="1" applyBorder="1"/>
    <xf numFmtId="0" fontId="12" fillId="2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left" vertical="center" wrapText="1"/>
    </xf>
    <xf numFmtId="0" fontId="1" fillId="2" borderId="7" xfId="3" applyFont="1" applyFill="1" applyBorder="1" applyAlignment="1">
      <alignment horizontal="left" vertical="center"/>
    </xf>
    <xf numFmtId="0" fontId="12" fillId="0" borderId="3" xfId="3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2" borderId="1" xfId="3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/>
    </xf>
    <xf numFmtId="166" fontId="1" fillId="0" borderId="1" xfId="3" applyNumberFormat="1" applyFont="1" applyFill="1" applyBorder="1" applyAlignment="1">
      <alignment horizontal="center" vertical="center"/>
    </xf>
    <xf numFmtId="0" fontId="1" fillId="0" borderId="1" xfId="3" applyFill="1" applyBorder="1" applyAlignment="1">
      <alignment horizontal="left" vertical="center"/>
    </xf>
    <xf numFmtId="0" fontId="5" fillId="0" borderId="1" xfId="3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left" vertical="center" wrapText="1"/>
    </xf>
    <xf numFmtId="0" fontId="1" fillId="0" borderId="12" xfId="3" applyFont="1" applyFill="1" applyBorder="1" applyAlignment="1">
      <alignment horizontal="left" vertical="center" wrapText="1"/>
    </xf>
    <xf numFmtId="0" fontId="1" fillId="0" borderId="13" xfId="3" applyFont="1" applyFill="1" applyBorder="1" applyAlignment="1">
      <alignment horizontal="left" vertical="center" wrapText="1"/>
    </xf>
    <xf numFmtId="0" fontId="1" fillId="0" borderId="14" xfId="3" applyFont="1" applyFill="1" applyBorder="1" applyAlignment="1">
      <alignment horizontal="left" vertical="center" wrapText="1"/>
    </xf>
    <xf numFmtId="0" fontId="1" fillId="0" borderId="4" xfId="3" applyFont="1" applyFill="1" applyBorder="1" applyAlignment="1">
      <alignment horizontal="left" vertical="center" wrapText="1"/>
    </xf>
    <xf numFmtId="0" fontId="1" fillId="0" borderId="15" xfId="3" applyFont="1" applyFill="1" applyBorder="1" applyAlignment="1">
      <alignment horizontal="left" vertical="center" wrapText="1"/>
    </xf>
    <xf numFmtId="2" fontId="1" fillId="0" borderId="3" xfId="3" applyNumberFormat="1" applyFont="1" applyBorder="1" applyAlignment="1">
      <alignment horizontal="center" vertical="center" wrapText="1"/>
    </xf>
    <xf numFmtId="2" fontId="1" fillId="0" borderId="6" xfId="3" applyNumberFormat="1" applyFont="1" applyBorder="1" applyAlignment="1">
      <alignment horizontal="center" vertical="center" wrapText="1"/>
    </xf>
    <xf numFmtId="2" fontId="1" fillId="0" borderId="5" xfId="3" applyNumberFormat="1" applyFont="1" applyBorder="1" applyAlignment="1">
      <alignment horizontal="center" vertical="center" wrapText="1"/>
    </xf>
    <xf numFmtId="166" fontId="1" fillId="0" borderId="2" xfId="3" applyNumberFormat="1" applyFont="1" applyFill="1" applyBorder="1" applyAlignment="1">
      <alignment horizontal="center" vertical="center"/>
    </xf>
    <xf numFmtId="166" fontId="1" fillId="0" borderId="12" xfId="3" applyNumberFormat="1" applyFont="1" applyFill="1" applyBorder="1" applyAlignment="1">
      <alignment horizontal="center" vertical="center"/>
    </xf>
    <xf numFmtId="166" fontId="1" fillId="0" borderId="13" xfId="3" applyNumberFormat="1" applyFont="1" applyFill="1" applyBorder="1" applyAlignment="1">
      <alignment horizontal="center" vertical="center"/>
    </xf>
    <xf numFmtId="166" fontId="1" fillId="0" borderId="14" xfId="3" applyNumberFormat="1" applyFont="1" applyFill="1" applyBorder="1" applyAlignment="1">
      <alignment horizontal="center" vertical="center"/>
    </xf>
    <xf numFmtId="166" fontId="1" fillId="0" borderId="4" xfId="3" applyNumberFormat="1" applyFont="1" applyFill="1" applyBorder="1" applyAlignment="1">
      <alignment horizontal="center" vertical="center"/>
    </xf>
    <xf numFmtId="166" fontId="1" fillId="0" borderId="15" xfId="3" applyNumberFormat="1" applyFont="1" applyFill="1" applyBorder="1" applyAlignment="1">
      <alignment horizontal="center" vertical="center"/>
    </xf>
    <xf numFmtId="0" fontId="13" fillId="0" borderId="8" xfId="3" applyFont="1" applyFill="1" applyBorder="1" applyAlignment="1">
      <alignment horizontal="left" vertical="center" wrapText="1"/>
    </xf>
    <xf numFmtId="0" fontId="5" fillId="2" borderId="16" xfId="3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 wrapText="1"/>
    </xf>
    <xf numFmtId="0" fontId="5" fillId="0" borderId="16" xfId="3" applyFont="1" applyBorder="1" applyAlignment="1">
      <alignment horizontal="center" vertical="center"/>
    </xf>
    <xf numFmtId="0" fontId="5" fillId="0" borderId="18" xfId="3" applyFont="1" applyBorder="1" applyAlignment="1">
      <alignment horizontal="center" vertical="center" wrapText="1"/>
    </xf>
    <xf numFmtId="0" fontId="5" fillId="0" borderId="19" xfId="3" applyFont="1" applyBorder="1" applyAlignment="1">
      <alignment horizontal="center" vertical="center" wrapText="1"/>
    </xf>
  </cellXfs>
  <cellStyles count="10">
    <cellStyle name="Excel Built-in Comma" xfId="1"/>
    <cellStyle name="Excel Built-in Currency" xfId="2"/>
    <cellStyle name="Excel Built-in Normal" xfId="3"/>
    <cellStyle name="Excel Built-in Percent" xfId="4"/>
    <cellStyle name="Heading" xfId="5"/>
    <cellStyle name="Heading1" xfId="6"/>
    <cellStyle name="Normal" xfId="0" builtinId="0" customBuiltin="1"/>
    <cellStyle name="Result" xfId="7"/>
    <cellStyle name="Result2" xfId="8"/>
    <cellStyle name="Vírgula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728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7080" y="0"/>
          <a:ext cx="1230839" cy="37728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728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7080" y="0"/>
          <a:ext cx="1230839" cy="37728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3319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7080" y="0"/>
          <a:ext cx="1230839" cy="37331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3319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7080" y="0"/>
          <a:ext cx="1230839" cy="37331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217080</xdr:colOff>
      <xdr:row>0</xdr:row>
      <xdr:rowOff>0</xdr:rowOff>
    </xdr:from>
    <xdr:ext cx="1230839" cy="373319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7080" y="0"/>
          <a:ext cx="1230839" cy="37331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68985</xdr:colOff>
      <xdr:row>0</xdr:row>
      <xdr:rowOff>0</xdr:rowOff>
    </xdr:from>
    <xdr:ext cx="1229039" cy="21888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68985" y="0"/>
          <a:ext cx="1229039" cy="21888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226800</xdr:colOff>
      <xdr:row>0</xdr:row>
      <xdr:rowOff>720</xdr:rowOff>
    </xdr:from>
    <xdr:ext cx="1251719" cy="19944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26800" y="720"/>
          <a:ext cx="1251719" cy="1994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109" workbookViewId="0">
      <selection activeCell="D125" sqref="D125"/>
    </sheetView>
  </sheetViews>
  <sheetFormatPr defaultRowHeight="1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7" width="10.75" style="1" hidden="1" customWidth="1"/>
    <col min="8" max="8" width="8.875" style="1" customWidth="1"/>
    <col min="9" max="1024" width="8.125" style="1" customWidth="1"/>
  </cols>
  <sheetData>
    <row r="1" spans="1:5" ht="15" customHeight="1" x14ac:dyDescent="0.25">
      <c r="A1" s="132" t="s">
        <v>7</v>
      </c>
      <c r="B1" s="132"/>
      <c r="C1" s="132"/>
      <c r="D1" s="132"/>
      <c r="E1" s="132"/>
    </row>
    <row r="2" spans="1:5" ht="15" customHeight="1" x14ac:dyDescent="0.25">
      <c r="A2" s="8"/>
      <c r="B2" s="133" t="s">
        <v>0</v>
      </c>
      <c r="C2" s="133"/>
      <c r="D2" s="133"/>
      <c r="E2" s="133"/>
    </row>
    <row r="3" spans="1:5" ht="15" customHeight="1" x14ac:dyDescent="0.2">
      <c r="A3" s="117"/>
      <c r="B3" s="117"/>
      <c r="C3" s="117"/>
      <c r="D3" s="117"/>
      <c r="E3" s="117"/>
    </row>
    <row r="4" spans="1:5" ht="15" customHeight="1" x14ac:dyDescent="0.2">
      <c r="A4" s="2"/>
      <c r="B4" s="2"/>
      <c r="C4" s="2"/>
      <c r="D4" s="2"/>
      <c r="E4" s="2"/>
    </row>
    <row r="5" spans="1:5" ht="15" customHeight="1" x14ac:dyDescent="0.2">
      <c r="A5" s="106" t="s">
        <v>170</v>
      </c>
      <c r="B5" s="106"/>
      <c r="C5" s="106"/>
      <c r="D5" s="106"/>
      <c r="E5" s="106"/>
    </row>
    <row r="6" spans="1:5" ht="15" customHeight="1" x14ac:dyDescent="0.2">
      <c r="A6" s="106"/>
      <c r="B6" s="106"/>
      <c r="C6" s="106"/>
      <c r="D6" s="106"/>
      <c r="E6" s="106"/>
    </row>
    <row r="7" spans="1:5" ht="14.25" x14ac:dyDescent="0.2"/>
    <row r="8" spans="1:5" ht="15" customHeight="1" x14ac:dyDescent="0.2">
      <c r="A8" s="130" t="s">
        <v>8</v>
      </c>
      <c r="B8" s="130"/>
      <c r="C8" s="125"/>
      <c r="D8" s="125"/>
      <c r="E8" s="125"/>
    </row>
    <row r="9" spans="1:5" ht="15" customHeight="1" x14ac:dyDescent="0.2">
      <c r="A9" s="130" t="s">
        <v>9</v>
      </c>
      <c r="B9" s="130"/>
      <c r="C9" s="131" t="s">
        <v>10</v>
      </c>
      <c r="D9" s="131"/>
      <c r="E9" s="131"/>
    </row>
    <row r="10" spans="1:5" ht="15" customHeight="1" x14ac:dyDescent="0.2">
      <c r="A10" s="130" t="s">
        <v>11</v>
      </c>
      <c r="B10" s="130"/>
      <c r="C10" s="131" t="s">
        <v>12</v>
      </c>
      <c r="D10" s="131"/>
      <c r="E10" s="131"/>
    </row>
    <row r="11" spans="1:5" ht="15" customHeight="1" x14ac:dyDescent="0.2">
      <c r="A11" s="12"/>
      <c r="B11" s="12"/>
      <c r="C11" s="13"/>
      <c r="D11" s="13"/>
      <c r="E11" s="13"/>
    </row>
    <row r="12" spans="1:5" ht="15" customHeight="1" x14ac:dyDescent="0.2">
      <c r="A12" s="110"/>
      <c r="B12" s="110"/>
      <c r="C12" s="110"/>
      <c r="D12" s="110"/>
      <c r="E12" s="110"/>
    </row>
    <row r="13" spans="1:5" ht="15" customHeight="1" x14ac:dyDescent="0.2">
      <c r="A13" s="106" t="s">
        <v>13</v>
      </c>
      <c r="B13" s="106"/>
      <c r="C13" s="106"/>
      <c r="D13" s="106"/>
      <c r="E13" s="106"/>
    </row>
    <row r="14" spans="1:5" ht="15" customHeight="1" x14ac:dyDescent="0.2">
      <c r="A14" s="14" t="s">
        <v>14</v>
      </c>
      <c r="B14" s="127" t="s">
        <v>15</v>
      </c>
      <c r="C14" s="127"/>
      <c r="D14" s="127"/>
      <c r="E14" s="15"/>
    </row>
    <row r="15" spans="1:5" ht="15" customHeight="1" x14ac:dyDescent="0.2">
      <c r="A15" s="14" t="s">
        <v>16</v>
      </c>
      <c r="B15" s="127" t="s">
        <v>17</v>
      </c>
      <c r="C15" s="127"/>
      <c r="D15" s="127"/>
      <c r="E15" s="14" t="s">
        <v>134</v>
      </c>
    </row>
    <row r="16" spans="1:5" ht="15" customHeight="1" x14ac:dyDescent="0.2">
      <c r="A16" s="14" t="s">
        <v>18</v>
      </c>
      <c r="B16" s="102" t="s">
        <v>19</v>
      </c>
      <c r="C16" s="102"/>
      <c r="D16" s="102"/>
      <c r="E16" s="83">
        <v>2021</v>
      </c>
    </row>
    <row r="17" spans="1:5" ht="15" customHeight="1" x14ac:dyDescent="0.2">
      <c r="A17" s="14" t="s">
        <v>20</v>
      </c>
      <c r="B17" s="102" t="s">
        <v>21</v>
      </c>
      <c r="C17" s="102"/>
      <c r="D17" s="102"/>
      <c r="E17" s="14" t="s">
        <v>22</v>
      </c>
    </row>
    <row r="18" spans="1:5" ht="15" customHeight="1" x14ac:dyDescent="0.2">
      <c r="A18" s="17"/>
      <c r="B18" s="18"/>
      <c r="C18" s="18"/>
      <c r="D18" s="18"/>
      <c r="E18" s="17"/>
    </row>
    <row r="19" spans="1:5" ht="15" customHeight="1" x14ac:dyDescent="0.2">
      <c r="A19" s="110"/>
      <c r="B19" s="110"/>
      <c r="C19" s="110"/>
      <c r="D19" s="110"/>
      <c r="E19" s="110"/>
    </row>
    <row r="20" spans="1:5" ht="15" customHeight="1" x14ac:dyDescent="0.2">
      <c r="A20" s="106" t="s">
        <v>23</v>
      </c>
      <c r="B20" s="106"/>
      <c r="C20" s="106"/>
      <c r="D20" s="106"/>
      <c r="E20" s="106"/>
    </row>
    <row r="21" spans="1:5" ht="15" customHeight="1" x14ac:dyDescent="0.2">
      <c r="A21" s="126" t="s">
        <v>24</v>
      </c>
      <c r="B21" s="126"/>
      <c r="C21" s="120" t="s">
        <v>25</v>
      </c>
      <c r="D21" s="120" t="s">
        <v>26</v>
      </c>
      <c r="E21" s="120"/>
    </row>
    <row r="22" spans="1:5" ht="15" customHeight="1" x14ac:dyDescent="0.2">
      <c r="A22" s="126"/>
      <c r="B22" s="126"/>
      <c r="C22" s="120"/>
      <c r="D22" s="120"/>
      <c r="E22" s="120"/>
    </row>
    <row r="23" spans="1:5" ht="15" customHeight="1" x14ac:dyDescent="0.2">
      <c r="A23" s="127" t="s">
        <v>118</v>
      </c>
      <c r="B23" s="127"/>
      <c r="C23" s="20" t="s">
        <v>27</v>
      </c>
      <c r="D23" s="128">
        <v>2</v>
      </c>
      <c r="E23" s="128"/>
    </row>
    <row r="24" spans="1:5" ht="15" customHeight="1" x14ac:dyDescent="0.2">
      <c r="A24" s="129" t="s">
        <v>119</v>
      </c>
      <c r="B24" s="129"/>
      <c r="C24" s="20"/>
      <c r="D24" s="125"/>
      <c r="E24" s="125"/>
    </row>
    <row r="25" spans="1:5" ht="15" customHeight="1" x14ac:dyDescent="0.2">
      <c r="A25" s="125"/>
      <c r="B25" s="125"/>
      <c r="C25" s="20"/>
      <c r="D25" s="125"/>
      <c r="E25" s="125"/>
    </row>
    <row r="26" spans="1:5" ht="15" customHeight="1" x14ac:dyDescent="0.2">
      <c r="A26" s="125"/>
      <c r="B26" s="125"/>
      <c r="C26" s="14"/>
      <c r="D26" s="125"/>
      <c r="E26" s="125"/>
    </row>
    <row r="27" spans="1:5" ht="15" customHeight="1" x14ac:dyDescent="0.2">
      <c r="A27" s="125"/>
      <c r="B27" s="125"/>
      <c r="C27" s="14"/>
      <c r="D27" s="125"/>
      <c r="E27" s="125"/>
    </row>
    <row r="28" spans="1:5" s="22" customFormat="1" ht="15" customHeight="1" x14ac:dyDescent="0.2">
      <c r="A28" s="18"/>
      <c r="B28" s="18"/>
      <c r="C28" s="17"/>
      <c r="D28" s="21"/>
      <c r="E28" s="21"/>
    </row>
    <row r="29" spans="1:5" s="22" customFormat="1" ht="15" customHeight="1" x14ac:dyDescent="0.2">
      <c r="A29" s="106" t="s">
        <v>157</v>
      </c>
      <c r="B29" s="106"/>
      <c r="C29" s="106"/>
      <c r="D29" s="106"/>
      <c r="E29" s="106"/>
    </row>
    <row r="30" spans="1:5" ht="15" customHeight="1" x14ac:dyDescent="0.2">
      <c r="A30" s="23"/>
      <c r="B30" s="23"/>
      <c r="C30" s="23"/>
      <c r="D30" s="23"/>
      <c r="E30" s="23"/>
    </row>
    <row r="31" spans="1:5" s="26" customFormat="1" ht="39" customHeight="1" x14ac:dyDescent="0.2">
      <c r="A31" s="122" t="s">
        <v>28</v>
      </c>
      <c r="B31" s="122"/>
      <c r="C31" s="24"/>
      <c r="D31" s="24"/>
      <c r="E31" s="25"/>
    </row>
    <row r="32" spans="1:5" ht="40.5" customHeight="1" x14ac:dyDescent="0.2">
      <c r="A32" s="123" t="s">
        <v>158</v>
      </c>
      <c r="B32" s="123"/>
      <c r="C32" s="123"/>
      <c r="D32" s="123"/>
      <c r="E32" s="123"/>
    </row>
    <row r="33" spans="1:5" ht="15" customHeight="1" x14ac:dyDescent="0.2">
      <c r="A33" s="124" t="s">
        <v>29</v>
      </c>
      <c r="B33" s="124"/>
      <c r="C33" s="124"/>
      <c r="D33" s="124"/>
      <c r="E33" s="124"/>
    </row>
    <row r="34" spans="1:5" ht="15" customHeight="1" x14ac:dyDescent="0.2">
      <c r="A34" s="28">
        <v>1</v>
      </c>
      <c r="B34" s="103" t="s">
        <v>115</v>
      </c>
      <c r="C34" s="103"/>
      <c r="D34" s="103"/>
      <c r="E34" s="29" t="s">
        <v>134</v>
      </c>
    </row>
    <row r="35" spans="1:5" ht="15" customHeight="1" x14ac:dyDescent="0.2">
      <c r="A35" s="28">
        <v>2</v>
      </c>
      <c r="B35" s="103" t="s">
        <v>30</v>
      </c>
      <c r="C35" s="103"/>
      <c r="D35" s="103"/>
      <c r="E35" s="84">
        <v>1130</v>
      </c>
    </row>
    <row r="36" spans="1:5" ht="12.75" customHeight="1" x14ac:dyDescent="0.2">
      <c r="A36" s="53">
        <v>3</v>
      </c>
      <c r="B36" s="103" t="s">
        <v>31</v>
      </c>
      <c r="C36" s="103"/>
      <c r="D36" s="103"/>
      <c r="E36" s="30" t="s">
        <v>139</v>
      </c>
    </row>
    <row r="37" spans="1:5" ht="15" customHeight="1" x14ac:dyDescent="0.2">
      <c r="A37" s="14">
        <v>4</v>
      </c>
      <c r="B37" s="103" t="s">
        <v>32</v>
      </c>
      <c r="C37" s="103"/>
      <c r="D37" s="103"/>
      <c r="E37" s="85">
        <v>44197</v>
      </c>
    </row>
    <row r="38" spans="1:5" ht="30" customHeight="1" x14ac:dyDescent="0.2">
      <c r="A38" s="121" t="s">
        <v>33</v>
      </c>
      <c r="B38" s="121"/>
      <c r="C38" s="121"/>
      <c r="D38" s="121"/>
      <c r="E38" s="121"/>
    </row>
    <row r="39" spans="1:5" ht="15" customHeight="1" x14ac:dyDescent="0.2">
      <c r="A39" s="31"/>
      <c r="B39" s="31"/>
      <c r="C39" s="31"/>
      <c r="D39" s="31"/>
      <c r="E39" s="31"/>
    </row>
    <row r="40" spans="1:5" ht="15" customHeight="1" x14ac:dyDescent="0.2">
      <c r="A40" s="106" t="s">
        <v>34</v>
      </c>
      <c r="B40" s="106"/>
      <c r="C40" s="106"/>
      <c r="D40" s="106"/>
      <c r="E40" s="106"/>
    </row>
    <row r="41" spans="1:5" ht="15" customHeight="1" x14ac:dyDescent="0.2">
      <c r="A41" s="19">
        <v>1</v>
      </c>
      <c r="B41" s="112" t="s">
        <v>35</v>
      </c>
      <c r="C41" s="112"/>
      <c r="D41" s="112"/>
      <c r="E41" s="6" t="s">
        <v>36</v>
      </c>
    </row>
    <row r="42" spans="1:5" ht="15" customHeight="1" x14ac:dyDescent="0.2">
      <c r="A42" s="7" t="s">
        <v>14</v>
      </c>
      <c r="B42" s="102" t="s">
        <v>37</v>
      </c>
      <c r="C42" s="102"/>
      <c r="D42" s="102"/>
      <c r="E42" s="86">
        <f>E35</f>
        <v>1130</v>
      </c>
    </row>
    <row r="43" spans="1:5" ht="15" customHeight="1" x14ac:dyDescent="0.2">
      <c r="A43" s="7" t="s">
        <v>16</v>
      </c>
      <c r="B43" s="102" t="s">
        <v>38</v>
      </c>
      <c r="C43" s="102"/>
      <c r="D43" s="102"/>
      <c r="E43" s="32">
        <v>0</v>
      </c>
    </row>
    <row r="44" spans="1:5" ht="15" customHeight="1" x14ac:dyDescent="0.2">
      <c r="A44" s="7" t="s">
        <v>18</v>
      </c>
      <c r="B44" s="102" t="s">
        <v>39</v>
      </c>
      <c r="C44" s="102"/>
      <c r="D44" s="102"/>
      <c r="E44" s="32">
        <v>0</v>
      </c>
    </row>
    <row r="45" spans="1:5" ht="15" customHeight="1" x14ac:dyDescent="0.2">
      <c r="A45" s="7" t="s">
        <v>20</v>
      </c>
      <c r="B45" s="102" t="s">
        <v>40</v>
      </c>
      <c r="C45" s="102"/>
      <c r="D45" s="102"/>
      <c r="E45" s="32">
        <v>0</v>
      </c>
    </row>
    <row r="46" spans="1:5" ht="15" customHeight="1" x14ac:dyDescent="0.2">
      <c r="A46" s="7" t="s">
        <v>41</v>
      </c>
      <c r="B46" s="102" t="s">
        <v>42</v>
      </c>
      <c r="C46" s="102"/>
      <c r="D46" s="102"/>
      <c r="E46" s="32">
        <v>0</v>
      </c>
    </row>
    <row r="47" spans="1:5" ht="15" customHeight="1" x14ac:dyDescent="0.2">
      <c r="A47" s="7" t="s">
        <v>43</v>
      </c>
      <c r="B47" s="102" t="s">
        <v>44</v>
      </c>
      <c r="C47" s="102"/>
      <c r="D47" s="102"/>
      <c r="E47" s="32">
        <v>0</v>
      </c>
    </row>
    <row r="48" spans="1:5" ht="15" customHeight="1" x14ac:dyDescent="0.2">
      <c r="A48" s="7" t="s">
        <v>45</v>
      </c>
      <c r="B48" s="102" t="s">
        <v>46</v>
      </c>
      <c r="C48" s="102"/>
      <c r="D48" s="102"/>
      <c r="E48" s="32">
        <v>0</v>
      </c>
    </row>
    <row r="49" spans="1:5" ht="15" customHeight="1" x14ac:dyDescent="0.2">
      <c r="A49" s="7" t="s">
        <v>47</v>
      </c>
      <c r="B49" s="102" t="s">
        <v>48</v>
      </c>
      <c r="C49" s="102"/>
      <c r="D49" s="102"/>
      <c r="E49" s="32">
        <v>0</v>
      </c>
    </row>
    <row r="50" spans="1:5" ht="15" customHeight="1" x14ac:dyDescent="0.2">
      <c r="A50" s="120" t="s">
        <v>49</v>
      </c>
      <c r="B50" s="120"/>
      <c r="C50" s="120"/>
      <c r="D50" s="120"/>
      <c r="E50" s="87">
        <f>SUM(E42:E49)</f>
        <v>1130</v>
      </c>
    </row>
    <row r="51" spans="1:5" ht="15" customHeight="1" x14ac:dyDescent="0.2">
      <c r="A51" s="110"/>
      <c r="B51" s="110"/>
      <c r="C51" s="110"/>
      <c r="D51" s="110"/>
      <c r="E51" s="110"/>
    </row>
    <row r="52" spans="1:5" ht="15" customHeight="1" x14ac:dyDescent="0.2">
      <c r="A52" s="106" t="s">
        <v>50</v>
      </c>
      <c r="B52" s="106"/>
      <c r="C52" s="106"/>
      <c r="D52" s="106"/>
      <c r="E52" s="106"/>
    </row>
    <row r="53" spans="1:5" ht="30" customHeight="1" x14ac:dyDescent="0.2">
      <c r="A53" s="19">
        <v>2</v>
      </c>
      <c r="B53" s="112" t="s">
        <v>116</v>
      </c>
      <c r="C53" s="112"/>
      <c r="D53" s="112"/>
      <c r="E53" s="6" t="s">
        <v>36</v>
      </c>
    </row>
    <row r="54" spans="1:5" ht="30" customHeight="1" x14ac:dyDescent="0.2">
      <c r="A54" s="88" t="s">
        <v>14</v>
      </c>
      <c r="B54" s="119" t="s">
        <v>172</v>
      </c>
      <c r="C54" s="119"/>
      <c r="D54" s="119"/>
      <c r="E54" s="89">
        <f>(2.5*2*22)-(0.06*E42)</f>
        <v>42.2</v>
      </c>
    </row>
    <row r="55" spans="1:5" ht="15" customHeight="1" x14ac:dyDescent="0.2">
      <c r="A55" s="88" t="s">
        <v>16</v>
      </c>
      <c r="B55" s="119" t="s">
        <v>159</v>
      </c>
      <c r="C55" s="119"/>
      <c r="D55" s="119"/>
      <c r="E55" s="90">
        <f>440-(0.2*440)</f>
        <v>352</v>
      </c>
    </row>
    <row r="56" spans="1:5" ht="15" customHeight="1" x14ac:dyDescent="0.2">
      <c r="A56" s="88" t="s">
        <v>18</v>
      </c>
      <c r="B56" s="119" t="s">
        <v>160</v>
      </c>
      <c r="C56" s="119"/>
      <c r="D56" s="119"/>
      <c r="E56" s="86">
        <v>10</v>
      </c>
    </row>
    <row r="57" spans="1:5" ht="15" customHeight="1" x14ac:dyDescent="0.2">
      <c r="A57" s="88" t="s">
        <v>20</v>
      </c>
      <c r="B57" s="119" t="s">
        <v>51</v>
      </c>
      <c r="C57" s="119"/>
      <c r="D57" s="119"/>
      <c r="E57" s="86">
        <v>0</v>
      </c>
    </row>
    <row r="58" spans="1:5" ht="15" customHeight="1" x14ac:dyDescent="0.2">
      <c r="A58" s="88" t="s">
        <v>41</v>
      </c>
      <c r="B58" s="119" t="s">
        <v>52</v>
      </c>
      <c r="C58" s="119"/>
      <c r="D58" s="119"/>
      <c r="E58" s="86">
        <v>10</v>
      </c>
    </row>
    <row r="59" spans="1:5" ht="15" customHeight="1" x14ac:dyDescent="0.2">
      <c r="A59" s="88" t="s">
        <v>43</v>
      </c>
      <c r="B59" s="119" t="s">
        <v>48</v>
      </c>
      <c r="C59" s="119"/>
      <c r="D59" s="119"/>
      <c r="E59" s="86">
        <v>0</v>
      </c>
    </row>
    <row r="60" spans="1:5" ht="15" customHeight="1" x14ac:dyDescent="0.2">
      <c r="A60" s="118" t="s">
        <v>53</v>
      </c>
      <c r="B60" s="118"/>
      <c r="C60" s="118"/>
      <c r="D60" s="118"/>
      <c r="E60" s="87">
        <f>SUM(E54:E59)</f>
        <v>414.2</v>
      </c>
    </row>
    <row r="61" spans="1:5" ht="15" customHeight="1" x14ac:dyDescent="0.2">
      <c r="A61" s="116" t="s">
        <v>54</v>
      </c>
      <c r="B61" s="116"/>
      <c r="C61" s="116"/>
      <c r="D61" s="116"/>
      <c r="E61" s="116"/>
    </row>
    <row r="62" spans="1:5" ht="15" customHeight="1" x14ac:dyDescent="0.2">
      <c r="A62" s="117"/>
      <c r="B62" s="117"/>
      <c r="C62" s="117"/>
      <c r="D62" s="117"/>
      <c r="E62" s="117"/>
    </row>
    <row r="63" spans="1:5" ht="15" customHeight="1" x14ac:dyDescent="0.2">
      <c r="A63" s="106" t="s">
        <v>55</v>
      </c>
      <c r="B63" s="106"/>
      <c r="C63" s="106"/>
      <c r="D63" s="106"/>
      <c r="E63" s="106"/>
    </row>
    <row r="64" spans="1:5" ht="15" customHeight="1" x14ac:dyDescent="0.2">
      <c r="A64" s="19">
        <v>3</v>
      </c>
      <c r="B64" s="112" t="s">
        <v>56</v>
      </c>
      <c r="C64" s="112"/>
      <c r="D64" s="112"/>
      <c r="E64" s="6" t="s">
        <v>36</v>
      </c>
    </row>
    <row r="65" spans="1:5" ht="15" customHeight="1" x14ac:dyDescent="0.2">
      <c r="A65" s="7" t="s">
        <v>14</v>
      </c>
      <c r="B65" s="102" t="s">
        <v>57</v>
      </c>
      <c r="C65" s="102"/>
      <c r="D65" s="102"/>
      <c r="E65" s="98">
        <f>Insumos!C10/24</f>
        <v>100</v>
      </c>
    </row>
    <row r="66" spans="1:5" ht="15" customHeight="1" x14ac:dyDescent="0.2">
      <c r="A66" s="7" t="s">
        <v>16</v>
      </c>
      <c r="B66" s="102" t="s">
        <v>58</v>
      </c>
      <c r="C66" s="102"/>
      <c r="D66" s="102"/>
      <c r="E66" s="98">
        <v>0</v>
      </c>
    </row>
    <row r="67" spans="1:5" ht="15" customHeight="1" x14ac:dyDescent="0.2">
      <c r="A67" s="7" t="s">
        <v>18</v>
      </c>
      <c r="B67" s="102" t="s">
        <v>59</v>
      </c>
      <c r="C67" s="102"/>
      <c r="D67" s="102"/>
      <c r="E67" s="98">
        <f>SUM(Insumos!D10:G10)/24</f>
        <v>7.916666666666667</v>
      </c>
    </row>
    <row r="68" spans="1:5" ht="15" customHeight="1" x14ac:dyDescent="0.2">
      <c r="A68" s="7" t="s">
        <v>20</v>
      </c>
      <c r="B68" s="102" t="s">
        <v>48</v>
      </c>
      <c r="C68" s="102"/>
      <c r="D68" s="102"/>
      <c r="E68" s="98" t="s">
        <v>97</v>
      </c>
    </row>
    <row r="69" spans="1:5" ht="15" customHeight="1" x14ac:dyDescent="0.2">
      <c r="A69" s="104" t="s">
        <v>60</v>
      </c>
      <c r="B69" s="104"/>
      <c r="C69" s="104"/>
      <c r="D69" s="104"/>
      <c r="E69" s="37">
        <f>SUM(E65:E68)</f>
        <v>107.91666666666667</v>
      </c>
    </row>
    <row r="70" spans="1:5" ht="15" customHeight="1" x14ac:dyDescent="0.2">
      <c r="A70" s="116" t="s">
        <v>61</v>
      </c>
      <c r="B70" s="116"/>
      <c r="C70" s="116"/>
      <c r="D70" s="116"/>
      <c r="E70" s="116"/>
    </row>
    <row r="71" spans="1:5" ht="15" customHeight="1" x14ac:dyDescent="0.2">
      <c r="A71" s="117"/>
      <c r="B71" s="117"/>
      <c r="C71" s="117"/>
      <c r="D71" s="117"/>
      <c r="E71" s="117"/>
    </row>
    <row r="72" spans="1:5" ht="15" customHeight="1" x14ac:dyDescent="0.2">
      <c r="A72" s="106" t="s">
        <v>62</v>
      </c>
      <c r="B72" s="106"/>
      <c r="C72" s="106"/>
      <c r="D72" s="106"/>
      <c r="E72" s="106"/>
    </row>
    <row r="73" spans="1:5" ht="15" customHeight="1" x14ac:dyDescent="0.2">
      <c r="A73" s="114" t="s">
        <v>63</v>
      </c>
      <c r="B73" s="114"/>
      <c r="C73" s="114"/>
      <c r="D73" s="114"/>
      <c r="E73" s="114"/>
    </row>
    <row r="74" spans="1:5" ht="15" customHeight="1" x14ac:dyDescent="0.2">
      <c r="A74" s="19" t="s">
        <v>64</v>
      </c>
      <c r="B74" s="112" t="s">
        <v>63</v>
      </c>
      <c r="C74" s="112"/>
      <c r="D74" s="6" t="s">
        <v>65</v>
      </c>
      <c r="E74" s="6" t="s">
        <v>36</v>
      </c>
    </row>
    <row r="75" spans="1:5" ht="15" customHeight="1" x14ac:dyDescent="0.2">
      <c r="A75" s="7" t="s">
        <v>14</v>
      </c>
      <c r="B75" s="102" t="s">
        <v>66</v>
      </c>
      <c r="C75" s="102"/>
      <c r="D75" s="64">
        <v>0.2</v>
      </c>
      <c r="E75" s="32">
        <f>E50*D75</f>
        <v>226</v>
      </c>
    </row>
    <row r="76" spans="1:5" ht="15" customHeight="1" x14ac:dyDescent="0.2">
      <c r="A76" s="7" t="s">
        <v>16</v>
      </c>
      <c r="B76" s="102" t="s">
        <v>67</v>
      </c>
      <c r="C76" s="102"/>
      <c r="D76" s="65">
        <v>0.08</v>
      </c>
      <c r="E76" s="32">
        <f>E50*D76</f>
        <v>90.4</v>
      </c>
    </row>
    <row r="77" spans="1:5" ht="24" customHeight="1" x14ac:dyDescent="0.2">
      <c r="A77" s="7" t="s">
        <v>18</v>
      </c>
      <c r="B77" s="102" t="s">
        <v>68</v>
      </c>
      <c r="C77" s="102"/>
      <c r="D77" s="66">
        <v>0.03</v>
      </c>
      <c r="E77" s="32">
        <f>E50*D77</f>
        <v>33.9</v>
      </c>
    </row>
    <row r="78" spans="1:5" ht="15" customHeight="1" x14ac:dyDescent="0.2">
      <c r="A78" s="7" t="s">
        <v>20</v>
      </c>
      <c r="B78" s="102" t="s">
        <v>69</v>
      </c>
      <c r="C78" s="102"/>
      <c r="D78" s="65">
        <v>2.5000000000000001E-2</v>
      </c>
      <c r="E78" s="32">
        <f>E50*D78</f>
        <v>28.25</v>
      </c>
    </row>
    <row r="79" spans="1:5" ht="15" customHeight="1" x14ac:dyDescent="0.2">
      <c r="A79" s="7" t="s">
        <v>41</v>
      </c>
      <c r="B79" s="102" t="s">
        <v>70</v>
      </c>
      <c r="C79" s="102"/>
      <c r="D79" s="65">
        <v>1.4999999999999999E-2</v>
      </c>
      <c r="E79" s="32">
        <f>E50*D79</f>
        <v>16.95</v>
      </c>
    </row>
    <row r="80" spans="1:5" ht="15" customHeight="1" x14ac:dyDescent="0.2">
      <c r="A80" s="7" t="s">
        <v>43</v>
      </c>
      <c r="B80" s="102" t="s">
        <v>71</v>
      </c>
      <c r="C80" s="102"/>
      <c r="D80" s="65">
        <v>0.01</v>
      </c>
      <c r="E80" s="32">
        <f>E50*D80</f>
        <v>11.3</v>
      </c>
    </row>
    <row r="81" spans="1:5" ht="15" customHeight="1" x14ac:dyDescent="0.2">
      <c r="A81" s="7" t="s">
        <v>45</v>
      </c>
      <c r="B81" s="102" t="s">
        <v>72</v>
      </c>
      <c r="C81" s="102"/>
      <c r="D81" s="65">
        <v>6.0000000000000001E-3</v>
      </c>
      <c r="E81" s="32">
        <f>E50*D81</f>
        <v>6.78</v>
      </c>
    </row>
    <row r="82" spans="1:5" ht="15" customHeight="1" x14ac:dyDescent="0.2">
      <c r="A82" s="7" t="s">
        <v>47</v>
      </c>
      <c r="B82" s="102" t="s">
        <v>73</v>
      </c>
      <c r="C82" s="102"/>
      <c r="D82" s="65">
        <v>2E-3</v>
      </c>
      <c r="E82" s="32">
        <f>E50*D82</f>
        <v>2.2600000000000002</v>
      </c>
    </row>
    <row r="83" spans="1:5" ht="14.25" x14ac:dyDescent="0.2">
      <c r="A83" s="104" t="s">
        <v>74</v>
      </c>
      <c r="B83" s="104"/>
      <c r="C83" s="104"/>
      <c r="D83" s="39">
        <f>SUM(D75:D82)</f>
        <v>0.3680000000000001</v>
      </c>
      <c r="E83" s="37">
        <f>SUM(E75:E82)</f>
        <v>415.83999999999992</v>
      </c>
    </row>
    <row r="84" spans="1:5" ht="30" customHeight="1" x14ac:dyDescent="0.2">
      <c r="A84" s="116" t="s">
        <v>75</v>
      </c>
      <c r="B84" s="116"/>
      <c r="C84" s="116"/>
      <c r="D84" s="116"/>
      <c r="E84" s="116"/>
    </row>
    <row r="85" spans="1:5" ht="15" customHeight="1" x14ac:dyDescent="0.2">
      <c r="A85" s="105" t="s">
        <v>76</v>
      </c>
      <c r="B85" s="105"/>
      <c r="C85" s="105"/>
      <c r="D85" s="105"/>
      <c r="E85" s="105"/>
    </row>
    <row r="86" spans="1:5" ht="15" customHeight="1" x14ac:dyDescent="0.2">
      <c r="A86" s="117"/>
      <c r="B86" s="117"/>
      <c r="C86" s="117"/>
      <c r="D86" s="117"/>
      <c r="E86" s="117"/>
    </row>
    <row r="87" spans="1:5" ht="15" customHeight="1" x14ac:dyDescent="0.2">
      <c r="A87" s="114" t="s">
        <v>77</v>
      </c>
      <c r="B87" s="114"/>
      <c r="C87" s="114"/>
      <c r="D87" s="114"/>
      <c r="E87" s="114"/>
    </row>
    <row r="88" spans="1:5" ht="15" customHeight="1" x14ac:dyDescent="0.2">
      <c r="A88" s="19" t="s">
        <v>16</v>
      </c>
      <c r="B88" s="112" t="s">
        <v>77</v>
      </c>
      <c r="C88" s="112"/>
      <c r="D88" s="6" t="s">
        <v>65</v>
      </c>
      <c r="E88" s="6" t="s">
        <v>36</v>
      </c>
    </row>
    <row r="89" spans="1:5" ht="15" customHeight="1" x14ac:dyDescent="0.2">
      <c r="A89" s="7" t="s">
        <v>14</v>
      </c>
      <c r="B89" s="102" t="s">
        <v>78</v>
      </c>
      <c r="C89" s="102"/>
      <c r="D89" s="64">
        <v>8.3299999999999999E-2</v>
      </c>
      <c r="E89" s="32">
        <f>E50*D89</f>
        <v>94.129000000000005</v>
      </c>
    </row>
    <row r="90" spans="1:5" ht="15" customHeight="1" x14ac:dyDescent="0.2">
      <c r="A90" s="7" t="s">
        <v>16</v>
      </c>
      <c r="B90" s="102" t="s">
        <v>79</v>
      </c>
      <c r="C90" s="102"/>
      <c r="D90" s="65">
        <v>0.1203</v>
      </c>
      <c r="E90" s="32">
        <f>E50*D90</f>
        <v>135.93899999999999</v>
      </c>
    </row>
    <row r="91" spans="1:5" ht="15" customHeight="1" x14ac:dyDescent="0.2">
      <c r="A91" s="7" t="s">
        <v>18</v>
      </c>
      <c r="B91" s="102" t="s">
        <v>80</v>
      </c>
      <c r="C91" s="102"/>
      <c r="D91" s="65">
        <v>3.7000000000000002E-3</v>
      </c>
      <c r="E91" s="32">
        <f>D91*E50</f>
        <v>4.181</v>
      </c>
    </row>
    <row r="92" spans="1:5" ht="15" customHeight="1" x14ac:dyDescent="0.2">
      <c r="A92" s="7" t="s">
        <v>20</v>
      </c>
      <c r="B92" s="102" t="s">
        <v>81</v>
      </c>
      <c r="C92" s="102"/>
      <c r="D92" s="65">
        <v>1.8499999999999999E-2</v>
      </c>
      <c r="E92" s="32">
        <f>E50*D92</f>
        <v>20.904999999999998</v>
      </c>
    </row>
    <row r="93" spans="1:5" ht="15" customHeight="1" x14ac:dyDescent="0.2">
      <c r="A93" s="7" t="s">
        <v>41</v>
      </c>
      <c r="B93" s="102" t="s">
        <v>82</v>
      </c>
      <c r="C93" s="102"/>
      <c r="D93" s="65">
        <v>1.2999999999999999E-2</v>
      </c>
      <c r="E93" s="32">
        <f>E50*D93</f>
        <v>14.69</v>
      </c>
    </row>
    <row r="94" spans="1:5" ht="15" customHeight="1" x14ac:dyDescent="0.2">
      <c r="A94" s="7" t="s">
        <v>43</v>
      </c>
      <c r="B94" s="102" t="s">
        <v>83</v>
      </c>
      <c r="C94" s="102"/>
      <c r="D94" s="65">
        <v>2.9899999999999999E-2</v>
      </c>
      <c r="E94" s="32">
        <f>E50*D94</f>
        <v>33.786999999999999</v>
      </c>
    </row>
    <row r="95" spans="1:5" ht="15" customHeight="1" x14ac:dyDescent="0.2">
      <c r="A95" s="7" t="s">
        <v>45</v>
      </c>
      <c r="B95" s="102" t="s">
        <v>84</v>
      </c>
      <c r="C95" s="102"/>
      <c r="D95" s="65">
        <v>1.3299999999999999E-2</v>
      </c>
      <c r="E95" s="32">
        <f>E50*D95</f>
        <v>15.029</v>
      </c>
    </row>
    <row r="96" spans="1:5" ht="15" customHeight="1" x14ac:dyDescent="0.2">
      <c r="A96" s="104" t="s">
        <v>74</v>
      </c>
      <c r="B96" s="104"/>
      <c r="C96" s="104"/>
      <c r="D96" s="39">
        <f>SUM(D89:D95)</f>
        <v>0.28199999999999997</v>
      </c>
      <c r="E96" s="37">
        <f>SUM(E89:E95)</f>
        <v>318.65999999999997</v>
      </c>
    </row>
    <row r="97" spans="1:5" ht="15" customHeight="1" x14ac:dyDescent="0.2">
      <c r="A97" s="110"/>
      <c r="B97" s="110"/>
      <c r="C97" s="110"/>
      <c r="D97" s="110"/>
      <c r="E97" s="110"/>
    </row>
    <row r="98" spans="1:5" ht="15" customHeight="1" x14ac:dyDescent="0.2">
      <c r="A98" s="114" t="s">
        <v>85</v>
      </c>
      <c r="B98" s="114"/>
      <c r="C98" s="114"/>
      <c r="D98" s="114"/>
      <c r="E98" s="114"/>
    </row>
    <row r="99" spans="1:5" ht="15" customHeight="1" x14ac:dyDescent="0.2">
      <c r="A99" s="19" t="s">
        <v>18</v>
      </c>
      <c r="B99" s="115" t="s">
        <v>85</v>
      </c>
      <c r="C99" s="115"/>
      <c r="D99" s="6" t="s">
        <v>65</v>
      </c>
      <c r="E99" s="6" t="s">
        <v>36</v>
      </c>
    </row>
    <row r="100" spans="1:5" ht="15" customHeight="1" x14ac:dyDescent="0.2">
      <c r="A100" s="7" t="s">
        <v>14</v>
      </c>
      <c r="B100" s="113" t="s">
        <v>86</v>
      </c>
      <c r="C100" s="113"/>
      <c r="D100" s="100">
        <v>1.6500000000000001E-2</v>
      </c>
      <c r="E100" s="41">
        <f>E50*D100</f>
        <v>18.645</v>
      </c>
    </row>
    <row r="101" spans="1:5" ht="15" customHeight="1" x14ac:dyDescent="0.2">
      <c r="A101" s="7" t="s">
        <v>16</v>
      </c>
      <c r="B101" s="113" t="s">
        <v>87</v>
      </c>
      <c r="C101" s="113"/>
      <c r="D101" s="101">
        <v>3.7999999999999999E-2</v>
      </c>
      <c r="E101" s="41">
        <f>E50*D101</f>
        <v>42.94</v>
      </c>
    </row>
    <row r="102" spans="1:5" ht="15" customHeight="1" x14ac:dyDescent="0.2">
      <c r="A102" s="7" t="s">
        <v>18</v>
      </c>
      <c r="B102" s="113" t="s">
        <v>88</v>
      </c>
      <c r="C102" s="113"/>
      <c r="D102" s="101">
        <v>0.04</v>
      </c>
      <c r="E102" s="41">
        <f>E50*D102</f>
        <v>45.2</v>
      </c>
    </row>
    <row r="103" spans="1:5" ht="15" customHeight="1" x14ac:dyDescent="0.2">
      <c r="A103" s="104" t="s">
        <v>74</v>
      </c>
      <c r="B103" s="104"/>
      <c r="C103" s="104"/>
      <c r="D103" s="39">
        <f>SUM(D100:D102)</f>
        <v>9.4500000000000001E-2</v>
      </c>
      <c r="E103" s="37">
        <f>SUM(E100:E102)</f>
        <v>106.785</v>
      </c>
    </row>
    <row r="104" spans="1:5" ht="15" customHeight="1" x14ac:dyDescent="0.2">
      <c r="A104" s="43"/>
      <c r="B104" s="43"/>
      <c r="C104" s="43"/>
      <c r="D104" s="43"/>
      <c r="E104" s="43"/>
    </row>
    <row r="105" spans="1:5" ht="15" customHeight="1" x14ac:dyDescent="0.2">
      <c r="A105" s="114" t="s">
        <v>89</v>
      </c>
      <c r="B105" s="114"/>
      <c r="C105" s="114"/>
      <c r="D105" s="114"/>
      <c r="E105" s="114"/>
    </row>
    <row r="106" spans="1:5" ht="15" customHeight="1" x14ac:dyDescent="0.2">
      <c r="A106" s="19" t="s">
        <v>20</v>
      </c>
      <c r="B106" s="115" t="s">
        <v>89</v>
      </c>
      <c r="C106" s="115"/>
      <c r="D106" s="6" t="s">
        <v>65</v>
      </c>
      <c r="E106" s="6" t="s">
        <v>36</v>
      </c>
    </row>
    <row r="107" spans="1:5" ht="15" customHeight="1" x14ac:dyDescent="0.2">
      <c r="A107" s="7" t="s">
        <v>14</v>
      </c>
      <c r="B107" s="103" t="s">
        <v>90</v>
      </c>
      <c r="C107" s="103"/>
      <c r="D107" s="55">
        <v>0.1038</v>
      </c>
      <c r="E107" s="32">
        <f>E50*D107</f>
        <v>117.294</v>
      </c>
    </row>
    <row r="108" spans="1:5" ht="15" customHeight="1" x14ac:dyDescent="0.2">
      <c r="A108" s="104" t="s">
        <v>74</v>
      </c>
      <c r="B108" s="104"/>
      <c r="C108" s="104"/>
      <c r="D108" s="39">
        <v>0.1038</v>
      </c>
      <c r="E108" s="37">
        <f>SUM(E107)</f>
        <v>117.294</v>
      </c>
    </row>
    <row r="109" spans="1:5" ht="15" customHeight="1" x14ac:dyDescent="0.2">
      <c r="A109" s="110"/>
      <c r="B109" s="110"/>
      <c r="C109" s="110"/>
      <c r="D109" s="110"/>
      <c r="E109" s="110"/>
    </row>
    <row r="110" spans="1:5" ht="15" customHeight="1" x14ac:dyDescent="0.2">
      <c r="A110" s="111" t="s">
        <v>91</v>
      </c>
      <c r="B110" s="111"/>
      <c r="C110" s="111"/>
      <c r="D110" s="111"/>
      <c r="E110" s="111"/>
    </row>
    <row r="111" spans="1:5" ht="15" customHeight="1" x14ac:dyDescent="0.2">
      <c r="A111" s="19">
        <v>4</v>
      </c>
      <c r="B111" s="108" t="s">
        <v>92</v>
      </c>
      <c r="C111" s="108"/>
      <c r="D111" s="27" t="s">
        <v>65</v>
      </c>
      <c r="E111" s="6" t="s">
        <v>36</v>
      </c>
    </row>
    <row r="112" spans="1:5" ht="15" customHeight="1" x14ac:dyDescent="0.2">
      <c r="A112" s="7" t="s">
        <v>64</v>
      </c>
      <c r="B112" s="102" t="s">
        <v>63</v>
      </c>
      <c r="C112" s="102"/>
      <c r="D112" s="40">
        <v>0.36799999999999999</v>
      </c>
      <c r="E112" s="32">
        <f>E83</f>
        <v>415.83999999999992</v>
      </c>
    </row>
    <row r="113" spans="1:7" ht="15" customHeight="1" x14ac:dyDescent="0.2">
      <c r="A113" s="7" t="s">
        <v>93</v>
      </c>
      <c r="B113" s="102" t="s">
        <v>77</v>
      </c>
      <c r="C113" s="102"/>
      <c r="D113" s="40">
        <v>0.28199999999999997</v>
      </c>
      <c r="E113" s="32">
        <f>E96</f>
        <v>318.65999999999997</v>
      </c>
    </row>
    <row r="114" spans="1:7" ht="15" customHeight="1" x14ac:dyDescent="0.2">
      <c r="A114" s="7" t="s">
        <v>94</v>
      </c>
      <c r="B114" s="102" t="s">
        <v>85</v>
      </c>
      <c r="C114" s="102"/>
      <c r="D114" s="40">
        <v>9.4500000000000001E-2</v>
      </c>
      <c r="E114" s="32">
        <f>E103</f>
        <v>106.785</v>
      </c>
    </row>
    <row r="115" spans="1:7" ht="15" customHeight="1" x14ac:dyDescent="0.2">
      <c r="A115" s="7" t="s">
        <v>95</v>
      </c>
      <c r="B115" s="102" t="s">
        <v>89</v>
      </c>
      <c r="C115" s="102"/>
      <c r="D115" s="40">
        <v>0.1038</v>
      </c>
      <c r="E115" s="32">
        <f>E108</f>
        <v>117.294</v>
      </c>
    </row>
    <row r="116" spans="1:7" ht="15" customHeight="1" x14ac:dyDescent="0.2">
      <c r="A116" s="7" t="s">
        <v>96</v>
      </c>
      <c r="B116" s="103" t="s">
        <v>48</v>
      </c>
      <c r="C116" s="103"/>
      <c r="D116" s="56" t="s">
        <v>97</v>
      </c>
      <c r="E116" s="32">
        <v>0</v>
      </c>
    </row>
    <row r="117" spans="1:7" ht="15" customHeight="1" x14ac:dyDescent="0.2">
      <c r="A117" s="104" t="s">
        <v>74</v>
      </c>
      <c r="B117" s="104"/>
      <c r="C117" s="104"/>
      <c r="D117" s="39">
        <v>0.84830000000000005</v>
      </c>
      <c r="E117" s="37">
        <f>SUM(E112:E116)</f>
        <v>958.57899999999984</v>
      </c>
    </row>
    <row r="118" spans="1:7" ht="15" customHeight="1" x14ac:dyDescent="0.2">
      <c r="A118" s="110"/>
      <c r="B118" s="110"/>
      <c r="C118" s="110"/>
      <c r="D118" s="110"/>
      <c r="E118" s="110"/>
    </row>
    <row r="119" spans="1:7" ht="15" customHeight="1" x14ac:dyDescent="0.2">
      <c r="A119" s="111" t="s">
        <v>98</v>
      </c>
      <c r="B119" s="111"/>
      <c r="C119" s="111"/>
      <c r="D119" s="111"/>
      <c r="E119" s="111"/>
    </row>
    <row r="120" spans="1:7" ht="15" customHeight="1" x14ac:dyDescent="0.2">
      <c r="A120" s="44">
        <v>5</v>
      </c>
      <c r="B120" s="112" t="s">
        <v>99</v>
      </c>
      <c r="C120" s="112"/>
      <c r="D120" s="45" t="s">
        <v>65</v>
      </c>
      <c r="E120" s="6" t="s">
        <v>36</v>
      </c>
    </row>
    <row r="121" spans="1:7" ht="15" customHeight="1" x14ac:dyDescent="0.2">
      <c r="A121" s="7" t="s">
        <v>14</v>
      </c>
      <c r="B121" s="102" t="s">
        <v>117</v>
      </c>
      <c r="C121" s="102"/>
      <c r="D121" s="46">
        <v>0.06</v>
      </c>
      <c r="E121" s="41">
        <f>E137*D121</f>
        <v>156.64174</v>
      </c>
    </row>
    <row r="122" spans="1:7" ht="15" customHeight="1" x14ac:dyDescent="0.2">
      <c r="A122" s="7" t="s">
        <v>20</v>
      </c>
      <c r="B122" s="102" t="s">
        <v>100</v>
      </c>
      <c r="C122" s="102"/>
      <c r="D122" s="47">
        <v>3.6499999999999998E-2</v>
      </c>
      <c r="E122" s="41">
        <f>(E137+E121+E124)*3.65/91.35</f>
        <v>118.91740195949646</v>
      </c>
      <c r="F122" s="48"/>
      <c r="G122" s="49"/>
    </row>
    <row r="123" spans="1:7" ht="15" customHeight="1" x14ac:dyDescent="0.2">
      <c r="A123" s="7" t="s">
        <v>41</v>
      </c>
      <c r="B123" s="102" t="s">
        <v>101</v>
      </c>
      <c r="C123" s="102"/>
      <c r="D123" s="47">
        <v>0.05</v>
      </c>
      <c r="E123" s="41">
        <f>(E137+E121+E124)*5/91.35</f>
        <v>162.9005506294472</v>
      </c>
    </row>
    <row r="124" spans="1:7" ht="15" customHeight="1" x14ac:dyDescent="0.2">
      <c r="A124" s="7" t="s">
        <v>43</v>
      </c>
      <c r="B124" s="102" t="s">
        <v>102</v>
      </c>
      <c r="C124" s="102"/>
      <c r="D124" s="47">
        <v>0.08</v>
      </c>
      <c r="E124" s="41">
        <f>E137*D124</f>
        <v>208.85565333333332</v>
      </c>
      <c r="F124" s="50">
        <v>8.6499999999999994E-2</v>
      </c>
      <c r="G124" s="49" t="s">
        <v>103</v>
      </c>
    </row>
    <row r="125" spans="1:7" ht="15" customHeight="1" x14ac:dyDescent="0.2">
      <c r="A125" s="104" t="s">
        <v>74</v>
      </c>
      <c r="B125" s="104"/>
      <c r="C125" s="104"/>
      <c r="D125" s="39">
        <f>SUM(D121:D124)</f>
        <v>0.22650000000000003</v>
      </c>
      <c r="E125" s="51">
        <f>SUM(E121:E124)</f>
        <v>647.31534592227695</v>
      </c>
      <c r="F125" s="48"/>
      <c r="G125" s="49"/>
    </row>
    <row r="126" spans="1:7" ht="15" customHeight="1" x14ac:dyDescent="0.2">
      <c r="A126" s="109" t="s">
        <v>104</v>
      </c>
      <c r="B126" s="109"/>
      <c r="C126" s="109"/>
      <c r="D126" s="109"/>
      <c r="E126" s="109"/>
      <c r="F126" s="48"/>
      <c r="G126" s="49"/>
    </row>
    <row r="127" spans="1:7" ht="15" customHeight="1" x14ac:dyDescent="0.2">
      <c r="A127" s="105" t="s">
        <v>105</v>
      </c>
      <c r="B127" s="105"/>
      <c r="C127" s="105"/>
      <c r="D127" s="105"/>
      <c r="E127" s="105"/>
      <c r="F127" s="48"/>
      <c r="G127" s="49"/>
    </row>
    <row r="128" spans="1:7" ht="15" customHeight="1" x14ac:dyDescent="0.2">
      <c r="A128" s="38"/>
      <c r="B128" s="38"/>
      <c r="C128" s="38"/>
      <c r="D128" s="38"/>
      <c r="E128" s="38"/>
      <c r="F128" s="48"/>
      <c r="G128" s="49"/>
    </row>
    <row r="129" spans="1:7" ht="15" customHeight="1" x14ac:dyDescent="0.2">
      <c r="A129" s="106" t="s">
        <v>106</v>
      </c>
      <c r="B129" s="106"/>
      <c r="C129" s="106"/>
      <c r="D129" s="106"/>
      <c r="E129" s="106"/>
      <c r="F129" s="48"/>
      <c r="G129" s="49"/>
    </row>
    <row r="130" spans="1:7" ht="15" customHeight="1" x14ac:dyDescent="0.2">
      <c r="A130" s="107" t="s">
        <v>107</v>
      </c>
      <c r="B130" s="107"/>
      <c r="C130" s="107"/>
      <c r="D130" s="107"/>
      <c r="E130" s="107"/>
    </row>
    <row r="131" spans="1:7" ht="15" customHeight="1" x14ac:dyDescent="0.2">
      <c r="A131" s="3"/>
      <c r="B131" s="3"/>
      <c r="C131" s="3"/>
      <c r="D131" s="3"/>
      <c r="E131" s="3"/>
    </row>
    <row r="132" spans="1:7" ht="15" customHeight="1" x14ac:dyDescent="0.2">
      <c r="A132" s="108" t="s">
        <v>108</v>
      </c>
      <c r="B132" s="108"/>
      <c r="C132" s="108"/>
      <c r="D132" s="108"/>
      <c r="E132" s="6" t="s">
        <v>36</v>
      </c>
    </row>
    <row r="133" spans="1:7" ht="15" customHeight="1" x14ac:dyDescent="0.2">
      <c r="A133" s="52" t="s">
        <v>14</v>
      </c>
      <c r="B133" s="103" t="s">
        <v>109</v>
      </c>
      <c r="C133" s="103"/>
      <c r="D133" s="103"/>
      <c r="E133" s="32">
        <f>E50</f>
        <v>1130</v>
      </c>
    </row>
    <row r="134" spans="1:7" ht="15" customHeight="1" x14ac:dyDescent="0.2">
      <c r="A134" s="52" t="s">
        <v>16</v>
      </c>
      <c r="B134" s="103" t="s">
        <v>110</v>
      </c>
      <c r="C134" s="103"/>
      <c r="D134" s="103"/>
      <c r="E134" s="32">
        <f>E60</f>
        <v>414.2</v>
      </c>
    </row>
    <row r="135" spans="1:7" ht="15" customHeight="1" x14ac:dyDescent="0.2">
      <c r="A135" s="52" t="s">
        <v>18</v>
      </c>
      <c r="B135" s="102" t="s">
        <v>111</v>
      </c>
      <c r="C135" s="102"/>
      <c r="D135" s="102"/>
      <c r="E135" s="32">
        <f>E69</f>
        <v>107.91666666666667</v>
      </c>
    </row>
    <row r="136" spans="1:7" ht="15" customHeight="1" x14ac:dyDescent="0.2">
      <c r="A136" s="52" t="s">
        <v>20</v>
      </c>
      <c r="B136" s="103" t="s">
        <v>112</v>
      </c>
      <c r="C136" s="103"/>
      <c r="D136" s="103"/>
      <c r="E136" s="32">
        <f>E117</f>
        <v>958.57899999999984</v>
      </c>
    </row>
    <row r="137" spans="1:7" ht="15" customHeight="1" x14ac:dyDescent="0.2">
      <c r="A137" s="104" t="s">
        <v>113</v>
      </c>
      <c r="B137" s="104"/>
      <c r="C137" s="104"/>
      <c r="D137" s="104"/>
      <c r="E137" s="33">
        <f>SUM(E133:E136)</f>
        <v>2610.6956666666665</v>
      </c>
    </row>
    <row r="138" spans="1:7" ht="15" customHeight="1" x14ac:dyDescent="0.2">
      <c r="A138" s="52" t="s">
        <v>41</v>
      </c>
      <c r="B138" s="103" t="s">
        <v>114</v>
      </c>
      <c r="C138" s="103"/>
      <c r="D138" s="103"/>
      <c r="E138" s="41">
        <f>E125</f>
        <v>647.31534592227695</v>
      </c>
    </row>
    <row r="139" spans="1:7" ht="15" customHeight="1" x14ac:dyDescent="0.2">
      <c r="A139" s="104" t="s">
        <v>142</v>
      </c>
      <c r="B139" s="104"/>
      <c r="C139" s="104"/>
      <c r="D139" s="104"/>
      <c r="E139" s="37">
        <f>SUM(E137:E138)</f>
        <v>3258.0110125889432</v>
      </c>
    </row>
  </sheetData>
  <mergeCells count="138">
    <mergeCell ref="A1:E1"/>
    <mergeCell ref="B2:E2"/>
    <mergeCell ref="A3:E3"/>
    <mergeCell ref="A5:E5"/>
    <mergeCell ref="A6:E6"/>
    <mergeCell ref="A8:B8"/>
    <mergeCell ref="C8:E8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25:B25"/>
    <mergeCell ref="D25:E25"/>
    <mergeCell ref="A26:B26"/>
    <mergeCell ref="D26:E26"/>
    <mergeCell ref="A27:B27"/>
    <mergeCell ref="D27:E27"/>
    <mergeCell ref="A21:B22"/>
    <mergeCell ref="C21:C22"/>
    <mergeCell ref="D21:E22"/>
    <mergeCell ref="A23:B23"/>
    <mergeCell ref="D23:E23"/>
    <mergeCell ref="A24:B24"/>
    <mergeCell ref="D24:E24"/>
    <mergeCell ref="B35:D35"/>
    <mergeCell ref="B36:D36"/>
    <mergeCell ref="B37:D37"/>
    <mergeCell ref="A38:E38"/>
    <mergeCell ref="A40:E40"/>
    <mergeCell ref="B41:D41"/>
    <mergeCell ref="A29:E29"/>
    <mergeCell ref="A31:B31"/>
    <mergeCell ref="A32:E32"/>
    <mergeCell ref="A33:E33"/>
    <mergeCell ref="B34:D34"/>
    <mergeCell ref="B48:D48"/>
    <mergeCell ref="B49:D49"/>
    <mergeCell ref="A50:D50"/>
    <mergeCell ref="A51:E51"/>
    <mergeCell ref="A52:E52"/>
    <mergeCell ref="B53:D53"/>
    <mergeCell ref="B42:D42"/>
    <mergeCell ref="B43:D43"/>
    <mergeCell ref="B44:D44"/>
    <mergeCell ref="B45:D45"/>
    <mergeCell ref="B46:D46"/>
    <mergeCell ref="B47:D47"/>
    <mergeCell ref="A60:D60"/>
    <mergeCell ref="A61:E61"/>
    <mergeCell ref="A62:E62"/>
    <mergeCell ref="A63:E63"/>
    <mergeCell ref="B64:D64"/>
    <mergeCell ref="B65:D65"/>
    <mergeCell ref="B54:D54"/>
    <mergeCell ref="B55:D55"/>
    <mergeCell ref="B56:D56"/>
    <mergeCell ref="B57:D57"/>
    <mergeCell ref="B58:D58"/>
    <mergeCell ref="B59:D59"/>
    <mergeCell ref="A72:E72"/>
    <mergeCell ref="A73:E73"/>
    <mergeCell ref="B74:C74"/>
    <mergeCell ref="B75:C75"/>
    <mergeCell ref="B76:C76"/>
    <mergeCell ref="B77:C77"/>
    <mergeCell ref="B66:D66"/>
    <mergeCell ref="B67:D67"/>
    <mergeCell ref="B68:D68"/>
    <mergeCell ref="A69:D69"/>
    <mergeCell ref="A70:E70"/>
    <mergeCell ref="A71:E71"/>
    <mergeCell ref="A84:E84"/>
    <mergeCell ref="A85:E85"/>
    <mergeCell ref="A86:E86"/>
    <mergeCell ref="A87:E87"/>
    <mergeCell ref="B88:C88"/>
    <mergeCell ref="B89:C89"/>
    <mergeCell ref="B78:C78"/>
    <mergeCell ref="B79:C79"/>
    <mergeCell ref="B80:C80"/>
    <mergeCell ref="B81:C81"/>
    <mergeCell ref="B82:C82"/>
    <mergeCell ref="A83:C83"/>
    <mergeCell ref="A96:C96"/>
    <mergeCell ref="A97:E97"/>
    <mergeCell ref="A98:E98"/>
    <mergeCell ref="B99:C99"/>
    <mergeCell ref="B100:C100"/>
    <mergeCell ref="B101:C101"/>
    <mergeCell ref="B90:C90"/>
    <mergeCell ref="B91:C91"/>
    <mergeCell ref="B92:C92"/>
    <mergeCell ref="B93:C93"/>
    <mergeCell ref="B94:C94"/>
    <mergeCell ref="B95:C95"/>
    <mergeCell ref="A109:E109"/>
    <mergeCell ref="A110:E110"/>
    <mergeCell ref="B111:C111"/>
    <mergeCell ref="B112:C112"/>
    <mergeCell ref="B113:C113"/>
    <mergeCell ref="B114:C114"/>
    <mergeCell ref="B102:C102"/>
    <mergeCell ref="A103:C103"/>
    <mergeCell ref="A105:E105"/>
    <mergeCell ref="B106:C106"/>
    <mergeCell ref="B107:C107"/>
    <mergeCell ref="A108:C108"/>
    <mergeCell ref="B121:C121"/>
    <mergeCell ref="B122:C122"/>
    <mergeCell ref="B123:C123"/>
    <mergeCell ref="B124:C124"/>
    <mergeCell ref="A125:C125"/>
    <mergeCell ref="A126:E126"/>
    <mergeCell ref="B115:C115"/>
    <mergeCell ref="B116:C116"/>
    <mergeCell ref="A117:C117"/>
    <mergeCell ref="A118:E118"/>
    <mergeCell ref="A119:E119"/>
    <mergeCell ref="B120:C120"/>
    <mergeCell ref="B135:D135"/>
    <mergeCell ref="B136:D136"/>
    <mergeCell ref="A137:D137"/>
    <mergeCell ref="B138:D138"/>
    <mergeCell ref="A139:D139"/>
    <mergeCell ref="A127:E127"/>
    <mergeCell ref="A129:E129"/>
    <mergeCell ref="A130:E130"/>
    <mergeCell ref="A132:D132"/>
    <mergeCell ref="B133:D133"/>
    <mergeCell ref="B134:D134"/>
  </mergeCells>
  <printOptions horizontalCentered="1"/>
  <pageMargins left="0.15748031496062992" right="0.23622047244094491" top="1.1811023622047245" bottom="0.55118110236220474" header="0.78740157480314965" footer="0.15748031496062992"/>
  <pageSetup paperSize="9" scale="80" fitToWidth="0" fitToHeight="0" orientation="portrait" r:id="rId1"/>
  <headerFooter alignWithMargins="0"/>
  <rowBreaks count="3" manualBreakCount="3">
    <brk id="28" man="1"/>
    <brk id="71" man="1"/>
    <brk id="10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95" zoomScaleNormal="100" workbookViewId="0">
      <selection activeCell="D125" sqref="D125"/>
    </sheetView>
  </sheetViews>
  <sheetFormatPr defaultRowHeight="1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7" width="10.75" style="1" hidden="1" customWidth="1"/>
    <col min="8" max="8" width="8.875" style="1" customWidth="1"/>
    <col min="9" max="9" width="8.625" style="1" customWidth="1"/>
    <col min="10" max="1024" width="8.125" style="1" customWidth="1"/>
  </cols>
  <sheetData>
    <row r="1" spans="1:5" ht="15" customHeight="1" x14ac:dyDescent="0.25">
      <c r="A1" s="132" t="s">
        <v>7</v>
      </c>
      <c r="B1" s="132"/>
      <c r="C1" s="132"/>
      <c r="D1" s="132"/>
      <c r="E1" s="132"/>
    </row>
    <row r="2" spans="1:5" ht="15" customHeight="1" x14ac:dyDescent="0.25">
      <c r="A2" s="8"/>
      <c r="B2" s="133" t="s">
        <v>0</v>
      </c>
      <c r="C2" s="133"/>
      <c r="D2" s="133"/>
      <c r="E2" s="133"/>
    </row>
    <row r="3" spans="1:5" ht="15" customHeight="1" x14ac:dyDescent="0.2">
      <c r="A3" s="117"/>
      <c r="B3" s="117"/>
      <c r="C3" s="117"/>
      <c r="D3" s="117"/>
      <c r="E3" s="117"/>
    </row>
    <row r="4" spans="1:5" ht="15" customHeight="1" x14ac:dyDescent="0.2">
      <c r="A4" s="2"/>
      <c r="B4" s="2"/>
      <c r="C4" s="2"/>
      <c r="D4" s="2"/>
      <c r="E4" s="2"/>
    </row>
    <row r="5" spans="1:5" ht="15" customHeight="1" x14ac:dyDescent="0.2">
      <c r="A5" s="106" t="s">
        <v>170</v>
      </c>
      <c r="B5" s="106"/>
      <c r="C5" s="106"/>
      <c r="D5" s="106"/>
      <c r="E5" s="106"/>
    </row>
    <row r="6" spans="1:5" ht="15" customHeight="1" x14ac:dyDescent="0.2">
      <c r="A6" s="106"/>
      <c r="B6" s="106"/>
      <c r="C6" s="106"/>
      <c r="D6" s="106"/>
      <c r="E6" s="106"/>
    </row>
    <row r="7" spans="1:5" ht="14.25" x14ac:dyDescent="0.2"/>
    <row r="8" spans="1:5" ht="15" customHeight="1" x14ac:dyDescent="0.2">
      <c r="A8" s="130" t="s">
        <v>8</v>
      </c>
      <c r="B8" s="130"/>
      <c r="C8" s="125"/>
      <c r="D8" s="125"/>
      <c r="E8" s="125"/>
    </row>
    <row r="9" spans="1:5" ht="15" customHeight="1" x14ac:dyDescent="0.2">
      <c r="A9" s="130" t="s">
        <v>9</v>
      </c>
      <c r="B9" s="130"/>
      <c r="C9" s="131" t="s">
        <v>10</v>
      </c>
      <c r="D9" s="131"/>
      <c r="E9" s="131"/>
    </row>
    <row r="10" spans="1:5" ht="15" customHeight="1" x14ac:dyDescent="0.2">
      <c r="A10" s="130" t="s">
        <v>11</v>
      </c>
      <c r="B10" s="130"/>
      <c r="C10" s="131" t="s">
        <v>12</v>
      </c>
      <c r="D10" s="131"/>
      <c r="E10" s="131"/>
    </row>
    <row r="11" spans="1:5" ht="15" customHeight="1" x14ac:dyDescent="0.2">
      <c r="A11" s="12"/>
      <c r="B11" s="12"/>
      <c r="C11" s="13"/>
      <c r="D11" s="13"/>
      <c r="E11" s="13"/>
    </row>
    <row r="12" spans="1:5" ht="15" customHeight="1" x14ac:dyDescent="0.2">
      <c r="A12" s="110"/>
      <c r="B12" s="110"/>
      <c r="C12" s="110"/>
      <c r="D12" s="110"/>
      <c r="E12" s="110"/>
    </row>
    <row r="13" spans="1:5" ht="15" customHeight="1" x14ac:dyDescent="0.2">
      <c r="A13" s="106" t="s">
        <v>13</v>
      </c>
      <c r="B13" s="106"/>
      <c r="C13" s="106"/>
      <c r="D13" s="106"/>
      <c r="E13" s="106"/>
    </row>
    <row r="14" spans="1:5" ht="15" customHeight="1" x14ac:dyDescent="0.2">
      <c r="A14" s="14" t="s">
        <v>14</v>
      </c>
      <c r="B14" s="127" t="s">
        <v>15</v>
      </c>
      <c r="C14" s="127"/>
      <c r="D14" s="127"/>
      <c r="E14" s="15"/>
    </row>
    <row r="15" spans="1:5" ht="15" customHeight="1" x14ac:dyDescent="0.2">
      <c r="A15" s="14" t="s">
        <v>16</v>
      </c>
      <c r="B15" s="127" t="s">
        <v>17</v>
      </c>
      <c r="C15" s="127"/>
      <c r="D15" s="127"/>
      <c r="E15" s="14" t="s">
        <v>134</v>
      </c>
    </row>
    <row r="16" spans="1:5" ht="15" customHeight="1" x14ac:dyDescent="0.2">
      <c r="A16" s="14" t="s">
        <v>18</v>
      </c>
      <c r="B16" s="102" t="s">
        <v>19</v>
      </c>
      <c r="C16" s="102"/>
      <c r="D16" s="102"/>
      <c r="E16" s="83">
        <v>2021</v>
      </c>
    </row>
    <row r="17" spans="1:5" ht="15" customHeight="1" x14ac:dyDescent="0.2">
      <c r="A17" s="14" t="s">
        <v>20</v>
      </c>
      <c r="B17" s="102" t="s">
        <v>21</v>
      </c>
      <c r="C17" s="102"/>
      <c r="D17" s="102"/>
      <c r="E17" s="14" t="s">
        <v>22</v>
      </c>
    </row>
    <row r="18" spans="1:5" ht="15" customHeight="1" x14ac:dyDescent="0.2">
      <c r="A18" s="17"/>
      <c r="B18" s="18"/>
      <c r="C18" s="18"/>
      <c r="D18" s="18"/>
      <c r="E18" s="17"/>
    </row>
    <row r="19" spans="1:5" ht="15" customHeight="1" x14ac:dyDescent="0.2">
      <c r="A19" s="110"/>
      <c r="B19" s="110"/>
      <c r="C19" s="110"/>
      <c r="D19" s="110"/>
      <c r="E19" s="110"/>
    </row>
    <row r="20" spans="1:5" ht="15" customHeight="1" x14ac:dyDescent="0.2">
      <c r="A20" s="106" t="s">
        <v>23</v>
      </c>
      <c r="B20" s="106"/>
      <c r="C20" s="106"/>
      <c r="D20" s="106"/>
      <c r="E20" s="106"/>
    </row>
    <row r="21" spans="1:5" ht="15" customHeight="1" x14ac:dyDescent="0.2">
      <c r="A21" s="126" t="s">
        <v>24</v>
      </c>
      <c r="B21" s="126"/>
      <c r="C21" s="120" t="s">
        <v>25</v>
      </c>
      <c r="D21" s="120" t="s">
        <v>26</v>
      </c>
      <c r="E21" s="120"/>
    </row>
    <row r="22" spans="1:5" ht="15" customHeight="1" x14ac:dyDescent="0.2">
      <c r="A22" s="126"/>
      <c r="B22" s="126"/>
      <c r="C22" s="120"/>
      <c r="D22" s="120"/>
      <c r="E22" s="120"/>
    </row>
    <row r="23" spans="1:5" ht="15" customHeight="1" x14ac:dyDescent="0.2">
      <c r="A23" s="127" t="s">
        <v>135</v>
      </c>
      <c r="B23" s="127"/>
      <c r="C23" s="20" t="s">
        <v>27</v>
      </c>
      <c r="D23" s="128">
        <v>1</v>
      </c>
      <c r="E23" s="128"/>
    </row>
    <row r="24" spans="1:5" ht="15" customHeight="1" x14ac:dyDescent="0.2">
      <c r="A24" s="129"/>
      <c r="B24" s="129"/>
      <c r="C24" s="20"/>
      <c r="D24" s="125"/>
      <c r="E24" s="125"/>
    </row>
    <row r="25" spans="1:5" s="22" customFormat="1" ht="15" customHeight="1" x14ac:dyDescent="0.2">
      <c r="A25" s="125"/>
      <c r="B25" s="125"/>
      <c r="C25" s="20"/>
      <c r="D25" s="125"/>
      <c r="E25" s="125"/>
    </row>
    <row r="26" spans="1:5" s="22" customFormat="1" ht="15" customHeight="1" x14ac:dyDescent="0.2">
      <c r="A26" s="125"/>
      <c r="B26" s="125"/>
      <c r="C26" s="14"/>
      <c r="D26" s="125"/>
      <c r="E26" s="125"/>
    </row>
    <row r="27" spans="1:5" ht="15" customHeight="1" x14ac:dyDescent="0.2">
      <c r="A27" s="125"/>
      <c r="B27" s="125"/>
      <c r="C27" s="14"/>
      <c r="D27" s="125"/>
      <c r="E27" s="125"/>
    </row>
    <row r="28" spans="1:5" ht="15" customHeight="1" x14ac:dyDescent="0.2">
      <c r="A28" s="18"/>
      <c r="B28" s="18"/>
      <c r="C28" s="17"/>
      <c r="D28" s="21"/>
      <c r="E28" s="21"/>
    </row>
    <row r="29" spans="1:5" s="26" customFormat="1" ht="12.75" x14ac:dyDescent="0.2">
      <c r="A29" s="106" t="s">
        <v>157</v>
      </c>
      <c r="B29" s="106"/>
      <c r="C29" s="106"/>
      <c r="D29" s="106"/>
      <c r="E29" s="106"/>
    </row>
    <row r="30" spans="1:5" ht="14.25" x14ac:dyDescent="0.2">
      <c r="A30" s="23"/>
      <c r="B30" s="23"/>
      <c r="C30" s="23"/>
      <c r="D30" s="23"/>
      <c r="E30" s="23"/>
    </row>
    <row r="31" spans="1:5" ht="15" customHeight="1" x14ac:dyDescent="0.2">
      <c r="A31" s="122" t="s">
        <v>28</v>
      </c>
      <c r="B31" s="122"/>
      <c r="C31" s="24"/>
      <c r="D31" s="24"/>
      <c r="E31" s="25"/>
    </row>
    <row r="32" spans="1:5" ht="41.25" customHeight="1" x14ac:dyDescent="0.2">
      <c r="A32" s="123" t="s">
        <v>158</v>
      </c>
      <c r="B32" s="123"/>
      <c r="C32" s="123"/>
      <c r="D32" s="123"/>
      <c r="E32" s="123"/>
    </row>
    <row r="33" spans="1:5" ht="15" customHeight="1" x14ac:dyDescent="0.2">
      <c r="A33" s="124" t="s">
        <v>29</v>
      </c>
      <c r="B33" s="124"/>
      <c r="C33" s="124"/>
      <c r="D33" s="124"/>
      <c r="E33" s="124"/>
    </row>
    <row r="34" spans="1:5" ht="12.75" customHeight="1" x14ac:dyDescent="0.2">
      <c r="A34" s="28">
        <v>1</v>
      </c>
      <c r="B34" s="103" t="s">
        <v>115</v>
      </c>
      <c r="C34" s="103"/>
      <c r="D34" s="103"/>
      <c r="E34" s="29" t="s">
        <v>134</v>
      </c>
    </row>
    <row r="35" spans="1:5" ht="15" customHeight="1" x14ac:dyDescent="0.2">
      <c r="A35" s="28">
        <v>2</v>
      </c>
      <c r="B35" s="103" t="s">
        <v>30</v>
      </c>
      <c r="C35" s="103"/>
      <c r="D35" s="103"/>
      <c r="E35" s="84">
        <v>1130</v>
      </c>
    </row>
    <row r="36" spans="1:5" ht="14.25" x14ac:dyDescent="0.2">
      <c r="A36" s="53">
        <v>3</v>
      </c>
      <c r="B36" s="103" t="s">
        <v>31</v>
      </c>
      <c r="C36" s="103"/>
      <c r="D36" s="103"/>
      <c r="E36" s="91" t="s">
        <v>136</v>
      </c>
    </row>
    <row r="37" spans="1:5" ht="14.25" x14ac:dyDescent="0.2">
      <c r="A37" s="14">
        <v>4</v>
      </c>
      <c r="B37" s="103" t="s">
        <v>32</v>
      </c>
      <c r="C37" s="103"/>
      <c r="D37" s="103"/>
      <c r="E37" s="85">
        <v>44197</v>
      </c>
    </row>
    <row r="38" spans="1:5" ht="22.5" customHeight="1" x14ac:dyDescent="0.2">
      <c r="A38" s="121" t="s">
        <v>33</v>
      </c>
      <c r="B38" s="121"/>
      <c r="C38" s="121"/>
      <c r="D38" s="121"/>
      <c r="E38" s="121"/>
    </row>
    <row r="39" spans="1:5" ht="15" customHeight="1" x14ac:dyDescent="0.2">
      <c r="A39" s="31"/>
      <c r="B39" s="31"/>
      <c r="C39" s="31"/>
      <c r="D39" s="31"/>
      <c r="E39" s="31"/>
    </row>
    <row r="40" spans="1:5" ht="15" customHeight="1" x14ac:dyDescent="0.2">
      <c r="A40" s="106" t="s">
        <v>34</v>
      </c>
      <c r="B40" s="106"/>
      <c r="C40" s="106"/>
      <c r="D40" s="106"/>
      <c r="E40" s="106"/>
    </row>
    <row r="41" spans="1:5" ht="15" customHeight="1" x14ac:dyDescent="0.2">
      <c r="A41" s="62">
        <v>1</v>
      </c>
      <c r="B41" s="112" t="s">
        <v>35</v>
      </c>
      <c r="C41" s="112"/>
      <c r="D41" s="112"/>
      <c r="E41" s="61" t="s">
        <v>36</v>
      </c>
    </row>
    <row r="42" spans="1:5" ht="15" customHeight="1" x14ac:dyDescent="0.2">
      <c r="A42" s="7" t="s">
        <v>14</v>
      </c>
      <c r="B42" s="102" t="s">
        <v>37</v>
      </c>
      <c r="C42" s="102"/>
      <c r="D42" s="102"/>
      <c r="E42" s="86">
        <f>E35</f>
        <v>1130</v>
      </c>
    </row>
    <row r="43" spans="1:5" ht="15" customHeight="1" x14ac:dyDescent="0.2">
      <c r="A43" s="7" t="s">
        <v>16</v>
      </c>
      <c r="B43" s="102" t="s">
        <v>38</v>
      </c>
      <c r="C43" s="102"/>
      <c r="D43" s="102"/>
      <c r="E43" s="86">
        <v>0</v>
      </c>
    </row>
    <row r="44" spans="1:5" ht="15" customHeight="1" x14ac:dyDescent="0.2">
      <c r="A44" s="7" t="s">
        <v>18</v>
      </c>
      <c r="B44" s="102" t="s">
        <v>39</v>
      </c>
      <c r="C44" s="102"/>
      <c r="D44" s="102"/>
      <c r="E44" s="86">
        <v>0</v>
      </c>
    </row>
    <row r="45" spans="1:5" ht="15" customHeight="1" x14ac:dyDescent="0.2">
      <c r="A45" s="7" t="s">
        <v>20</v>
      </c>
      <c r="B45" s="102" t="s">
        <v>40</v>
      </c>
      <c r="C45" s="102"/>
      <c r="D45" s="102"/>
      <c r="E45" s="86">
        <v>0</v>
      </c>
    </row>
    <row r="46" spans="1:5" ht="15" customHeight="1" x14ac:dyDescent="0.2">
      <c r="A46" s="7" t="s">
        <v>41</v>
      </c>
      <c r="B46" s="102" t="s">
        <v>42</v>
      </c>
      <c r="C46" s="102"/>
      <c r="D46" s="102"/>
      <c r="E46" s="86">
        <v>0</v>
      </c>
    </row>
    <row r="47" spans="1:5" ht="15" customHeight="1" x14ac:dyDescent="0.2">
      <c r="A47" s="7" t="s">
        <v>43</v>
      </c>
      <c r="B47" s="102" t="s">
        <v>44</v>
      </c>
      <c r="C47" s="102"/>
      <c r="D47" s="102"/>
      <c r="E47" s="86">
        <v>0</v>
      </c>
    </row>
    <row r="48" spans="1:5" ht="15" customHeight="1" x14ac:dyDescent="0.2">
      <c r="A48" s="7" t="s">
        <v>45</v>
      </c>
      <c r="B48" s="102" t="s">
        <v>46</v>
      </c>
      <c r="C48" s="102"/>
      <c r="D48" s="102"/>
      <c r="E48" s="86">
        <v>0</v>
      </c>
    </row>
    <row r="49" spans="1:5" ht="15" customHeight="1" x14ac:dyDescent="0.2">
      <c r="A49" s="7" t="s">
        <v>47</v>
      </c>
      <c r="B49" s="102" t="s">
        <v>48</v>
      </c>
      <c r="C49" s="102"/>
      <c r="D49" s="102"/>
      <c r="E49" s="86">
        <v>0</v>
      </c>
    </row>
    <row r="50" spans="1:5" ht="15" customHeight="1" x14ac:dyDescent="0.2">
      <c r="A50" s="120" t="s">
        <v>49</v>
      </c>
      <c r="B50" s="120"/>
      <c r="C50" s="120"/>
      <c r="D50" s="120"/>
      <c r="E50" s="87">
        <f>SUM(E42:E49)</f>
        <v>1130</v>
      </c>
    </row>
    <row r="51" spans="1:5" ht="30" customHeight="1" x14ac:dyDescent="0.2">
      <c r="A51" s="110"/>
      <c r="B51" s="110"/>
      <c r="C51" s="110"/>
      <c r="D51" s="110"/>
      <c r="E51" s="110"/>
    </row>
    <row r="52" spans="1:5" ht="30" customHeight="1" x14ac:dyDescent="0.2">
      <c r="A52" s="106" t="s">
        <v>50</v>
      </c>
      <c r="B52" s="106"/>
      <c r="C52" s="106"/>
      <c r="D52" s="106"/>
      <c r="E52" s="106"/>
    </row>
    <row r="53" spans="1:5" ht="15" customHeight="1" x14ac:dyDescent="0.2">
      <c r="A53" s="62">
        <v>2</v>
      </c>
      <c r="B53" s="112" t="s">
        <v>116</v>
      </c>
      <c r="C53" s="112"/>
      <c r="D53" s="112"/>
      <c r="E53" s="61" t="s">
        <v>36</v>
      </c>
    </row>
    <row r="54" spans="1:5" ht="24.75" customHeight="1" x14ac:dyDescent="0.2">
      <c r="A54" s="7" t="s">
        <v>14</v>
      </c>
      <c r="B54" s="119" t="s">
        <v>172</v>
      </c>
      <c r="C54" s="119"/>
      <c r="D54" s="119"/>
      <c r="E54" s="34">
        <f>(2.5*2*22)-(0.06*E42)</f>
        <v>42.2</v>
      </c>
    </row>
    <row r="55" spans="1:5" ht="15" customHeight="1" x14ac:dyDescent="0.2">
      <c r="A55" s="7" t="s">
        <v>16</v>
      </c>
      <c r="B55" s="119" t="s">
        <v>159</v>
      </c>
      <c r="C55" s="119"/>
      <c r="D55" s="119"/>
      <c r="E55" s="90">
        <f>440-(0.2*440)</f>
        <v>352</v>
      </c>
    </row>
    <row r="56" spans="1:5" ht="15" customHeight="1" x14ac:dyDescent="0.2">
      <c r="A56" s="7" t="s">
        <v>18</v>
      </c>
      <c r="B56" s="119" t="s">
        <v>160</v>
      </c>
      <c r="C56" s="119"/>
      <c r="D56" s="119"/>
      <c r="E56" s="86">
        <v>10</v>
      </c>
    </row>
    <row r="57" spans="1:5" ht="15" customHeight="1" x14ac:dyDescent="0.2">
      <c r="A57" s="7" t="s">
        <v>20</v>
      </c>
      <c r="B57" s="119" t="s">
        <v>51</v>
      </c>
      <c r="C57" s="119"/>
      <c r="D57" s="119"/>
      <c r="E57" s="86">
        <v>0</v>
      </c>
    </row>
    <row r="58" spans="1:5" ht="15" customHeight="1" x14ac:dyDescent="0.2">
      <c r="A58" s="7" t="s">
        <v>41</v>
      </c>
      <c r="B58" s="119" t="s">
        <v>52</v>
      </c>
      <c r="C58" s="119"/>
      <c r="D58" s="119"/>
      <c r="E58" s="86">
        <v>10</v>
      </c>
    </row>
    <row r="59" spans="1:5" ht="15" customHeight="1" x14ac:dyDescent="0.2">
      <c r="A59" s="7" t="s">
        <v>43</v>
      </c>
      <c r="B59" s="119" t="s">
        <v>48</v>
      </c>
      <c r="C59" s="119"/>
      <c r="D59" s="119"/>
      <c r="E59" s="86">
        <v>0</v>
      </c>
    </row>
    <row r="60" spans="1:5" ht="15" customHeight="1" x14ac:dyDescent="0.2">
      <c r="A60" s="120" t="s">
        <v>53</v>
      </c>
      <c r="B60" s="120"/>
      <c r="C60" s="120"/>
      <c r="D60" s="120"/>
      <c r="E60" s="37">
        <f>SUM(E54:E59)</f>
        <v>414.2</v>
      </c>
    </row>
    <row r="61" spans="1:5" ht="15" customHeight="1" x14ac:dyDescent="0.2">
      <c r="A61" s="116" t="s">
        <v>54</v>
      </c>
      <c r="B61" s="116"/>
      <c r="C61" s="116"/>
      <c r="D61" s="116"/>
      <c r="E61" s="116"/>
    </row>
    <row r="62" spans="1:5" ht="15" customHeight="1" x14ac:dyDescent="0.2">
      <c r="A62" s="117"/>
      <c r="B62" s="117"/>
      <c r="C62" s="117"/>
      <c r="D62" s="117"/>
      <c r="E62" s="117"/>
    </row>
    <row r="63" spans="1:5" ht="15" customHeight="1" x14ac:dyDescent="0.2">
      <c r="A63" s="106" t="s">
        <v>55</v>
      </c>
      <c r="B63" s="106"/>
      <c r="C63" s="106"/>
      <c r="D63" s="106"/>
      <c r="E63" s="106"/>
    </row>
    <row r="64" spans="1:5" ht="15" customHeight="1" x14ac:dyDescent="0.2">
      <c r="A64" s="62">
        <v>3</v>
      </c>
      <c r="B64" s="112" t="s">
        <v>56</v>
      </c>
      <c r="C64" s="112"/>
      <c r="D64" s="112"/>
      <c r="E64" s="61" t="s">
        <v>36</v>
      </c>
    </row>
    <row r="65" spans="1:5" ht="15" customHeight="1" x14ac:dyDescent="0.2">
      <c r="A65" s="7" t="s">
        <v>14</v>
      </c>
      <c r="B65" s="102" t="s">
        <v>57</v>
      </c>
      <c r="C65" s="102"/>
      <c r="D65" s="102"/>
      <c r="E65" s="98">
        <f>Insumos!C14/12</f>
        <v>100</v>
      </c>
    </row>
    <row r="66" spans="1:5" ht="15" customHeight="1" x14ac:dyDescent="0.2">
      <c r="A66" s="7" t="s">
        <v>16</v>
      </c>
      <c r="B66" s="102" t="s">
        <v>58</v>
      </c>
      <c r="C66" s="102"/>
      <c r="D66" s="102"/>
      <c r="E66" s="98">
        <v>0</v>
      </c>
    </row>
    <row r="67" spans="1:5" ht="15" customHeight="1" x14ac:dyDescent="0.2">
      <c r="A67" s="7" t="s">
        <v>18</v>
      </c>
      <c r="B67" s="102" t="s">
        <v>59</v>
      </c>
      <c r="C67" s="102"/>
      <c r="D67" s="102"/>
      <c r="E67" s="98">
        <f>SUM(Insumos!D14:G14)/12</f>
        <v>5.833333333333333</v>
      </c>
    </row>
    <row r="68" spans="1:5" ht="15" customHeight="1" x14ac:dyDescent="0.2">
      <c r="A68" s="7" t="s">
        <v>20</v>
      </c>
      <c r="B68" s="102" t="s">
        <v>48</v>
      </c>
      <c r="C68" s="102"/>
      <c r="D68" s="102"/>
      <c r="E68" s="98" t="s">
        <v>97</v>
      </c>
    </row>
    <row r="69" spans="1:5" ht="15" customHeight="1" x14ac:dyDescent="0.2">
      <c r="A69" s="104" t="s">
        <v>60</v>
      </c>
      <c r="B69" s="104"/>
      <c r="C69" s="104"/>
      <c r="D69" s="104"/>
      <c r="E69" s="37">
        <f>SUM(E65:E68)</f>
        <v>105.83333333333333</v>
      </c>
    </row>
    <row r="70" spans="1:5" ht="15" customHeight="1" x14ac:dyDescent="0.2">
      <c r="A70" s="116" t="s">
        <v>61</v>
      </c>
      <c r="B70" s="116"/>
      <c r="C70" s="116"/>
      <c r="D70" s="116"/>
      <c r="E70" s="116"/>
    </row>
    <row r="71" spans="1:5" ht="15" customHeight="1" x14ac:dyDescent="0.2">
      <c r="A71" s="117"/>
      <c r="B71" s="117"/>
      <c r="C71" s="117"/>
      <c r="D71" s="117"/>
      <c r="E71" s="117"/>
    </row>
    <row r="72" spans="1:5" ht="15" customHeight="1" x14ac:dyDescent="0.2">
      <c r="A72" s="106" t="s">
        <v>62</v>
      </c>
      <c r="B72" s="106"/>
      <c r="C72" s="106"/>
      <c r="D72" s="106"/>
      <c r="E72" s="106"/>
    </row>
    <row r="73" spans="1:5" ht="15" customHeight="1" x14ac:dyDescent="0.2">
      <c r="A73" s="114" t="s">
        <v>63</v>
      </c>
      <c r="B73" s="114"/>
      <c r="C73" s="114"/>
      <c r="D73" s="114"/>
      <c r="E73" s="114"/>
    </row>
    <row r="74" spans="1:5" ht="15" customHeight="1" x14ac:dyDescent="0.2">
      <c r="A74" s="62" t="s">
        <v>64</v>
      </c>
      <c r="B74" s="112" t="s">
        <v>63</v>
      </c>
      <c r="C74" s="112"/>
      <c r="D74" s="61" t="s">
        <v>65</v>
      </c>
      <c r="E74" s="61" t="s">
        <v>36</v>
      </c>
    </row>
    <row r="75" spans="1:5" ht="12.75" customHeight="1" x14ac:dyDescent="0.2">
      <c r="A75" s="7" t="s">
        <v>14</v>
      </c>
      <c r="B75" s="102" t="s">
        <v>66</v>
      </c>
      <c r="C75" s="102"/>
      <c r="D75" s="64">
        <v>0.2</v>
      </c>
      <c r="E75" s="32">
        <f>E50*D75</f>
        <v>226</v>
      </c>
    </row>
    <row r="76" spans="1:5" ht="15" customHeight="1" x14ac:dyDescent="0.2">
      <c r="A76" s="7" t="s">
        <v>16</v>
      </c>
      <c r="B76" s="102" t="s">
        <v>67</v>
      </c>
      <c r="C76" s="102"/>
      <c r="D76" s="65">
        <v>0.08</v>
      </c>
      <c r="E76" s="32">
        <f>E50*D76</f>
        <v>90.4</v>
      </c>
    </row>
    <row r="77" spans="1:5" ht="27" customHeight="1" x14ac:dyDescent="0.2">
      <c r="A77" s="7" t="s">
        <v>18</v>
      </c>
      <c r="B77" s="102" t="s">
        <v>68</v>
      </c>
      <c r="C77" s="102"/>
      <c r="D77" s="66">
        <v>0.03</v>
      </c>
      <c r="E77" s="32">
        <f>E50*D77</f>
        <v>33.9</v>
      </c>
    </row>
    <row r="78" spans="1:5" ht="15" customHeight="1" x14ac:dyDescent="0.2">
      <c r="A78" s="7" t="s">
        <v>20</v>
      </c>
      <c r="B78" s="102" t="s">
        <v>69</v>
      </c>
      <c r="C78" s="102"/>
      <c r="D78" s="65">
        <v>2.5000000000000001E-2</v>
      </c>
      <c r="E78" s="32">
        <f>E50*D78</f>
        <v>28.25</v>
      </c>
    </row>
    <row r="79" spans="1:5" ht="15" customHeight="1" x14ac:dyDescent="0.2">
      <c r="A79" s="7" t="s">
        <v>41</v>
      </c>
      <c r="B79" s="102" t="s">
        <v>70</v>
      </c>
      <c r="C79" s="102"/>
      <c r="D79" s="65">
        <v>1.4999999999999999E-2</v>
      </c>
      <c r="E79" s="32">
        <f>E50*D79</f>
        <v>16.95</v>
      </c>
    </row>
    <row r="80" spans="1:5" ht="15" customHeight="1" x14ac:dyDescent="0.2">
      <c r="A80" s="7" t="s">
        <v>43</v>
      </c>
      <c r="B80" s="102" t="s">
        <v>71</v>
      </c>
      <c r="C80" s="102"/>
      <c r="D80" s="65">
        <v>0.01</v>
      </c>
      <c r="E80" s="32">
        <f>E50*D80</f>
        <v>11.3</v>
      </c>
    </row>
    <row r="81" spans="1:5" ht="14.25" x14ac:dyDescent="0.2">
      <c r="A81" s="7" t="s">
        <v>45</v>
      </c>
      <c r="B81" s="102" t="s">
        <v>72</v>
      </c>
      <c r="C81" s="102"/>
      <c r="D81" s="65">
        <v>6.0000000000000001E-3</v>
      </c>
      <c r="E81" s="32">
        <f>E50*D81</f>
        <v>6.78</v>
      </c>
    </row>
    <row r="82" spans="1:5" ht="14.25" x14ac:dyDescent="0.2">
      <c r="A82" s="7" t="s">
        <v>47</v>
      </c>
      <c r="B82" s="102" t="s">
        <v>73</v>
      </c>
      <c r="C82" s="102"/>
      <c r="D82" s="65">
        <v>2E-3</v>
      </c>
      <c r="E82" s="32">
        <f>E50*D82</f>
        <v>2.2600000000000002</v>
      </c>
    </row>
    <row r="83" spans="1:5" ht="15" customHeight="1" x14ac:dyDescent="0.2">
      <c r="A83" s="104" t="s">
        <v>74</v>
      </c>
      <c r="B83" s="104"/>
      <c r="C83" s="104"/>
      <c r="D83" s="39">
        <f>SUM(D75:D82)</f>
        <v>0.3680000000000001</v>
      </c>
      <c r="E83" s="37">
        <f>SUM(E75:E82)</f>
        <v>415.83999999999992</v>
      </c>
    </row>
    <row r="84" spans="1:5" ht="26.25" customHeight="1" x14ac:dyDescent="0.2">
      <c r="A84" s="116" t="s">
        <v>75</v>
      </c>
      <c r="B84" s="116"/>
      <c r="C84" s="116"/>
      <c r="D84" s="116"/>
      <c r="E84" s="116"/>
    </row>
    <row r="85" spans="1:5" ht="15" customHeight="1" x14ac:dyDescent="0.2">
      <c r="A85" s="105" t="s">
        <v>76</v>
      </c>
      <c r="B85" s="105"/>
      <c r="C85" s="105"/>
      <c r="D85" s="105"/>
      <c r="E85" s="105"/>
    </row>
    <row r="86" spans="1:5" ht="15" customHeight="1" x14ac:dyDescent="0.2">
      <c r="A86" s="117"/>
      <c r="B86" s="117"/>
      <c r="C86" s="117"/>
      <c r="D86" s="117"/>
      <c r="E86" s="117"/>
    </row>
    <row r="87" spans="1:5" ht="15" customHeight="1" x14ac:dyDescent="0.2">
      <c r="A87" s="114" t="s">
        <v>77</v>
      </c>
      <c r="B87" s="114"/>
      <c r="C87" s="114"/>
      <c r="D87" s="114"/>
      <c r="E87" s="114"/>
    </row>
    <row r="88" spans="1:5" ht="15" customHeight="1" x14ac:dyDescent="0.2">
      <c r="A88" s="62" t="s">
        <v>16</v>
      </c>
      <c r="B88" s="112" t="s">
        <v>77</v>
      </c>
      <c r="C88" s="112"/>
      <c r="D88" s="61" t="s">
        <v>65</v>
      </c>
      <c r="E88" s="61" t="s">
        <v>36</v>
      </c>
    </row>
    <row r="89" spans="1:5" ht="15" customHeight="1" x14ac:dyDescent="0.2">
      <c r="A89" s="7" t="s">
        <v>14</v>
      </c>
      <c r="B89" s="102" t="s">
        <v>78</v>
      </c>
      <c r="C89" s="102"/>
      <c r="D89" s="35">
        <v>8.3299999999999999E-2</v>
      </c>
      <c r="E89" s="32">
        <f>E50*D89</f>
        <v>94.129000000000005</v>
      </c>
    </row>
    <row r="90" spans="1:5" ht="15" customHeight="1" x14ac:dyDescent="0.2">
      <c r="A90" s="7" t="s">
        <v>16</v>
      </c>
      <c r="B90" s="102" t="s">
        <v>79</v>
      </c>
      <c r="C90" s="102"/>
      <c r="D90" s="36">
        <v>0.1203</v>
      </c>
      <c r="E90" s="32">
        <f>E50*D90</f>
        <v>135.93899999999999</v>
      </c>
    </row>
    <row r="91" spans="1:5" ht="15" customHeight="1" x14ac:dyDescent="0.2">
      <c r="A91" s="7" t="s">
        <v>18</v>
      </c>
      <c r="B91" s="102" t="s">
        <v>80</v>
      </c>
      <c r="C91" s="102"/>
      <c r="D91" s="36">
        <v>3.7000000000000002E-3</v>
      </c>
      <c r="E91" s="32">
        <f>D91*E50</f>
        <v>4.181</v>
      </c>
    </row>
    <row r="92" spans="1:5" ht="15" customHeight="1" x14ac:dyDescent="0.2">
      <c r="A92" s="7" t="s">
        <v>20</v>
      </c>
      <c r="B92" s="102" t="s">
        <v>81</v>
      </c>
      <c r="C92" s="102"/>
      <c r="D92" s="36">
        <v>1.8499999999999999E-2</v>
      </c>
      <c r="E92" s="32">
        <f>E50*D92</f>
        <v>20.904999999999998</v>
      </c>
    </row>
    <row r="93" spans="1:5" ht="15" customHeight="1" x14ac:dyDescent="0.2">
      <c r="A93" s="7" t="s">
        <v>41</v>
      </c>
      <c r="B93" s="102" t="s">
        <v>82</v>
      </c>
      <c r="C93" s="102"/>
      <c r="D93" s="36">
        <v>1.2999999999999999E-2</v>
      </c>
      <c r="E93" s="32">
        <f>E50*D93</f>
        <v>14.69</v>
      </c>
    </row>
    <row r="94" spans="1:5" ht="15" customHeight="1" x14ac:dyDescent="0.2">
      <c r="A94" s="7" t="s">
        <v>43</v>
      </c>
      <c r="B94" s="102" t="s">
        <v>83</v>
      </c>
      <c r="C94" s="102"/>
      <c r="D94" s="36">
        <v>2.9899999999999999E-2</v>
      </c>
      <c r="E94" s="32">
        <f>E50*D94</f>
        <v>33.786999999999999</v>
      </c>
    </row>
    <row r="95" spans="1:5" ht="15" customHeight="1" x14ac:dyDescent="0.2">
      <c r="A95" s="7" t="s">
        <v>45</v>
      </c>
      <c r="B95" s="102" t="s">
        <v>84</v>
      </c>
      <c r="C95" s="102"/>
      <c r="D95" s="36">
        <v>1.3299999999999999E-2</v>
      </c>
      <c r="E95" s="32">
        <f>E50*D95</f>
        <v>15.029</v>
      </c>
    </row>
    <row r="96" spans="1:5" ht="15" customHeight="1" x14ac:dyDescent="0.2">
      <c r="A96" s="104" t="s">
        <v>74</v>
      </c>
      <c r="B96" s="104"/>
      <c r="C96" s="104"/>
      <c r="D96" s="39">
        <f>SUM(D89:D95)</f>
        <v>0.28199999999999997</v>
      </c>
      <c r="E96" s="37">
        <f>SUM(E89:E95)</f>
        <v>318.65999999999997</v>
      </c>
    </row>
    <row r="97" spans="1:5" ht="15" customHeight="1" x14ac:dyDescent="0.2">
      <c r="A97" s="110"/>
      <c r="B97" s="110"/>
      <c r="C97" s="110"/>
      <c r="D97" s="110"/>
      <c r="E97" s="110"/>
    </row>
    <row r="98" spans="1:5" ht="15" customHeight="1" x14ac:dyDescent="0.2">
      <c r="A98" s="114" t="s">
        <v>85</v>
      </c>
      <c r="B98" s="114"/>
      <c r="C98" s="114"/>
      <c r="D98" s="114"/>
      <c r="E98" s="114"/>
    </row>
    <row r="99" spans="1:5" ht="15" customHeight="1" x14ac:dyDescent="0.2">
      <c r="A99" s="62" t="s">
        <v>18</v>
      </c>
      <c r="B99" s="115" t="s">
        <v>85</v>
      </c>
      <c r="C99" s="115"/>
      <c r="D99" s="61" t="s">
        <v>65</v>
      </c>
      <c r="E99" s="61" t="s">
        <v>36</v>
      </c>
    </row>
    <row r="100" spans="1:5" ht="15" customHeight="1" x14ac:dyDescent="0.2">
      <c r="A100" s="7" t="s">
        <v>14</v>
      </c>
      <c r="B100" s="113" t="s">
        <v>86</v>
      </c>
      <c r="C100" s="113"/>
      <c r="D100" s="40">
        <v>1.6500000000000001E-2</v>
      </c>
      <c r="E100" s="41">
        <f>E50*D100</f>
        <v>18.645</v>
      </c>
    </row>
    <row r="101" spans="1:5" ht="15" customHeight="1" x14ac:dyDescent="0.2">
      <c r="A101" s="7" t="s">
        <v>16</v>
      </c>
      <c r="B101" s="113" t="s">
        <v>87</v>
      </c>
      <c r="C101" s="113"/>
      <c r="D101" s="42">
        <v>3.7999999999999999E-2</v>
      </c>
      <c r="E101" s="41">
        <f>E50*D101</f>
        <v>42.94</v>
      </c>
    </row>
    <row r="102" spans="1:5" ht="15" customHeight="1" x14ac:dyDescent="0.2">
      <c r="A102" s="7" t="s">
        <v>18</v>
      </c>
      <c r="B102" s="113" t="s">
        <v>88</v>
      </c>
      <c r="C102" s="113"/>
      <c r="D102" s="42">
        <v>0.04</v>
      </c>
      <c r="E102" s="41">
        <f>E50*D102</f>
        <v>45.2</v>
      </c>
    </row>
    <row r="103" spans="1:5" ht="15" customHeight="1" x14ac:dyDescent="0.2">
      <c r="A103" s="104" t="s">
        <v>74</v>
      </c>
      <c r="B103" s="104"/>
      <c r="C103" s="104"/>
      <c r="D103" s="39">
        <f>SUM(D100:D102)</f>
        <v>9.4500000000000001E-2</v>
      </c>
      <c r="E103" s="37">
        <f>SUM(E100:E102)</f>
        <v>106.785</v>
      </c>
    </row>
    <row r="104" spans="1:5" ht="15" customHeight="1" x14ac:dyDescent="0.2">
      <c r="A104" s="43"/>
      <c r="B104" s="43"/>
      <c r="C104" s="43"/>
      <c r="D104" s="43"/>
      <c r="E104" s="43"/>
    </row>
    <row r="105" spans="1:5" ht="15" customHeight="1" x14ac:dyDescent="0.2">
      <c r="A105" s="114" t="s">
        <v>89</v>
      </c>
      <c r="B105" s="114"/>
      <c r="C105" s="114"/>
      <c r="D105" s="114"/>
      <c r="E105" s="114"/>
    </row>
    <row r="106" spans="1:5" ht="15" customHeight="1" x14ac:dyDescent="0.2">
      <c r="A106" s="62" t="s">
        <v>20</v>
      </c>
      <c r="B106" s="115" t="s">
        <v>89</v>
      </c>
      <c r="C106" s="115"/>
      <c r="D106" s="61" t="s">
        <v>65</v>
      </c>
      <c r="E106" s="61" t="s">
        <v>36</v>
      </c>
    </row>
    <row r="107" spans="1:5" ht="15" customHeight="1" x14ac:dyDescent="0.2">
      <c r="A107" s="7" t="s">
        <v>14</v>
      </c>
      <c r="B107" s="103" t="s">
        <v>90</v>
      </c>
      <c r="C107" s="103"/>
      <c r="D107" s="55">
        <v>0.1038</v>
      </c>
      <c r="E107" s="32">
        <f>E50*D107</f>
        <v>117.294</v>
      </c>
    </row>
    <row r="108" spans="1:5" ht="15" customHeight="1" x14ac:dyDescent="0.2">
      <c r="A108" s="104" t="s">
        <v>74</v>
      </c>
      <c r="B108" s="104"/>
      <c r="C108" s="104"/>
      <c r="D108" s="39">
        <v>0.1038</v>
      </c>
      <c r="E108" s="37">
        <f>SUM(E107)</f>
        <v>117.294</v>
      </c>
    </row>
    <row r="109" spans="1:5" ht="15" customHeight="1" x14ac:dyDescent="0.2">
      <c r="A109" s="110"/>
      <c r="B109" s="110"/>
      <c r="C109" s="110"/>
      <c r="D109" s="110"/>
      <c r="E109" s="110"/>
    </row>
    <row r="110" spans="1:5" ht="15" customHeight="1" x14ac:dyDescent="0.2">
      <c r="A110" s="111" t="s">
        <v>91</v>
      </c>
      <c r="B110" s="111"/>
      <c r="C110" s="111"/>
      <c r="D110" s="111"/>
      <c r="E110" s="111"/>
    </row>
    <row r="111" spans="1:5" ht="15" customHeight="1" x14ac:dyDescent="0.2">
      <c r="A111" s="62">
        <v>4</v>
      </c>
      <c r="B111" s="108" t="s">
        <v>92</v>
      </c>
      <c r="C111" s="108"/>
      <c r="D111" s="63" t="s">
        <v>65</v>
      </c>
      <c r="E111" s="61" t="s">
        <v>36</v>
      </c>
    </row>
    <row r="112" spans="1:5" ht="15" customHeight="1" x14ac:dyDescent="0.2">
      <c r="A112" s="7" t="s">
        <v>64</v>
      </c>
      <c r="B112" s="102" t="s">
        <v>63</v>
      </c>
      <c r="C112" s="102"/>
      <c r="D112" s="40">
        <v>0.36799999999999999</v>
      </c>
      <c r="E112" s="32">
        <f>E83</f>
        <v>415.83999999999992</v>
      </c>
    </row>
    <row r="113" spans="1:10" ht="15" customHeight="1" x14ac:dyDescent="0.2">
      <c r="A113" s="7" t="s">
        <v>93</v>
      </c>
      <c r="B113" s="102" t="s">
        <v>77</v>
      </c>
      <c r="C113" s="102"/>
      <c r="D113" s="40">
        <v>0.28199999999999997</v>
      </c>
      <c r="E113" s="32">
        <f>E96</f>
        <v>318.65999999999997</v>
      </c>
    </row>
    <row r="114" spans="1:10" ht="15" customHeight="1" x14ac:dyDescent="0.2">
      <c r="A114" s="7" t="s">
        <v>94</v>
      </c>
      <c r="B114" s="102" t="s">
        <v>85</v>
      </c>
      <c r="C114" s="102"/>
      <c r="D114" s="40">
        <v>9.4500000000000001E-2</v>
      </c>
      <c r="E114" s="32">
        <f>E103</f>
        <v>106.785</v>
      </c>
    </row>
    <row r="115" spans="1:10" ht="15" customHeight="1" x14ac:dyDescent="0.2">
      <c r="A115" s="7" t="s">
        <v>95</v>
      </c>
      <c r="B115" s="102" t="s">
        <v>89</v>
      </c>
      <c r="C115" s="102"/>
      <c r="D115" s="40">
        <v>0.1038</v>
      </c>
      <c r="E115" s="32">
        <f>E108</f>
        <v>117.294</v>
      </c>
    </row>
    <row r="116" spans="1:10" ht="15" customHeight="1" x14ac:dyDescent="0.2">
      <c r="A116" s="7" t="s">
        <v>96</v>
      </c>
      <c r="B116" s="103" t="s">
        <v>48</v>
      </c>
      <c r="C116" s="103"/>
      <c r="D116" s="56" t="s">
        <v>97</v>
      </c>
      <c r="E116" s="32">
        <v>0</v>
      </c>
    </row>
    <row r="117" spans="1:10" ht="15" customHeight="1" x14ac:dyDescent="0.2">
      <c r="A117" s="104" t="s">
        <v>74</v>
      </c>
      <c r="B117" s="104"/>
      <c r="C117" s="104"/>
      <c r="D117" s="39">
        <v>0.84830000000000005</v>
      </c>
      <c r="E117" s="37">
        <f>SUM(E112:E116)</f>
        <v>958.57899999999984</v>
      </c>
    </row>
    <row r="118" spans="1:10" ht="15" customHeight="1" x14ac:dyDescent="0.2">
      <c r="A118" s="110"/>
      <c r="B118" s="110"/>
      <c r="C118" s="110"/>
      <c r="D118" s="110"/>
      <c r="E118" s="110"/>
      <c r="J118" s="60"/>
    </row>
    <row r="119" spans="1:10" ht="15" customHeight="1" x14ac:dyDescent="0.2">
      <c r="A119" s="111" t="s">
        <v>98</v>
      </c>
      <c r="B119" s="111"/>
      <c r="C119" s="111"/>
      <c r="D119" s="111"/>
      <c r="E119" s="111"/>
    </row>
    <row r="120" spans="1:10" ht="15" customHeight="1" x14ac:dyDescent="0.2">
      <c r="A120" s="44">
        <v>5</v>
      </c>
      <c r="B120" s="112" t="s">
        <v>99</v>
      </c>
      <c r="C120" s="112"/>
      <c r="D120" s="45" t="s">
        <v>65</v>
      </c>
      <c r="E120" s="61" t="s">
        <v>36</v>
      </c>
      <c r="F120" s="48"/>
      <c r="G120" s="49"/>
    </row>
    <row r="121" spans="1:10" ht="15" customHeight="1" x14ac:dyDescent="0.2">
      <c r="A121" s="7" t="s">
        <v>14</v>
      </c>
      <c r="B121" s="102" t="s">
        <v>117</v>
      </c>
      <c r="C121" s="102"/>
      <c r="D121" s="46">
        <v>0.06</v>
      </c>
      <c r="E121" s="41">
        <f>E137*D121</f>
        <v>156.51673999999997</v>
      </c>
    </row>
    <row r="122" spans="1:10" ht="15" customHeight="1" x14ac:dyDescent="0.2">
      <c r="A122" s="7" t="s">
        <v>20</v>
      </c>
      <c r="B122" s="102" t="s">
        <v>100</v>
      </c>
      <c r="C122" s="102"/>
      <c r="D122" s="47">
        <v>3.6499999999999998E-2</v>
      </c>
      <c r="E122" s="41">
        <f>(E137+E121+E124)*3.65/91.35</f>
        <v>118.82250595511766</v>
      </c>
      <c r="F122" s="50">
        <v>8.6499999999999994E-2</v>
      </c>
      <c r="G122" s="49" t="s">
        <v>103</v>
      </c>
    </row>
    <row r="123" spans="1:10" ht="15" customHeight="1" x14ac:dyDescent="0.2">
      <c r="A123" s="7" t="s">
        <v>41</v>
      </c>
      <c r="B123" s="102" t="s">
        <v>101</v>
      </c>
      <c r="C123" s="102"/>
      <c r="D123" s="47">
        <v>0.05</v>
      </c>
      <c r="E123" s="41">
        <f>(E137+E121+E124)*5/91.35</f>
        <v>162.77055610290091</v>
      </c>
      <c r="F123" s="48"/>
      <c r="G123" s="49"/>
    </row>
    <row r="124" spans="1:10" ht="15" customHeight="1" x14ac:dyDescent="0.2">
      <c r="A124" s="7" t="s">
        <v>43</v>
      </c>
      <c r="B124" s="102" t="s">
        <v>102</v>
      </c>
      <c r="C124" s="102"/>
      <c r="D124" s="47">
        <v>0.08</v>
      </c>
      <c r="E124" s="41">
        <f>E137*D124</f>
        <v>208.68898666666664</v>
      </c>
      <c r="F124" s="48"/>
      <c r="G124" s="49"/>
    </row>
    <row r="125" spans="1:10" ht="15" customHeight="1" x14ac:dyDescent="0.2">
      <c r="A125" s="104" t="s">
        <v>74</v>
      </c>
      <c r="B125" s="104"/>
      <c r="C125" s="104"/>
      <c r="D125" s="39">
        <f>SUM(D121:D124)</f>
        <v>0.22650000000000003</v>
      </c>
      <c r="E125" s="51">
        <f>SUM(E121:E124)</f>
        <v>646.79878872468521</v>
      </c>
      <c r="F125" s="48"/>
      <c r="G125" s="49"/>
    </row>
    <row r="126" spans="1:10" ht="15" customHeight="1" x14ac:dyDescent="0.2">
      <c r="A126" s="109" t="s">
        <v>104</v>
      </c>
      <c r="B126" s="109"/>
      <c r="C126" s="109"/>
      <c r="D126" s="109"/>
      <c r="E126" s="109"/>
      <c r="F126" s="48"/>
      <c r="G126" s="49"/>
    </row>
    <row r="127" spans="1:10" ht="15" customHeight="1" x14ac:dyDescent="0.2">
      <c r="A127" s="105" t="s">
        <v>105</v>
      </c>
      <c r="B127" s="105"/>
      <c r="C127" s="105"/>
      <c r="D127" s="105"/>
      <c r="E127" s="105"/>
      <c r="F127" s="48"/>
      <c r="G127" s="49"/>
    </row>
    <row r="128" spans="1:10" ht="15" customHeight="1" x14ac:dyDescent="0.2">
      <c r="A128" s="38"/>
      <c r="B128" s="38"/>
      <c r="C128" s="38"/>
      <c r="D128" s="38"/>
      <c r="E128" s="38"/>
    </row>
    <row r="129" spans="1:5" ht="15" customHeight="1" x14ac:dyDescent="0.2">
      <c r="A129" s="106" t="s">
        <v>106</v>
      </c>
      <c r="B129" s="106"/>
      <c r="C129" s="106"/>
      <c r="D129" s="106"/>
      <c r="E129" s="106"/>
    </row>
    <row r="130" spans="1:5" ht="15" customHeight="1" x14ac:dyDescent="0.2">
      <c r="A130" s="107" t="s">
        <v>107</v>
      </c>
      <c r="B130" s="107"/>
      <c r="C130" s="107"/>
      <c r="D130" s="107"/>
      <c r="E130" s="107"/>
    </row>
    <row r="131" spans="1:5" ht="15" customHeight="1" x14ac:dyDescent="0.2">
      <c r="A131" s="3"/>
      <c r="B131" s="3"/>
      <c r="C131" s="3"/>
      <c r="D131" s="3"/>
      <c r="E131" s="3"/>
    </row>
    <row r="132" spans="1:5" ht="15" customHeight="1" x14ac:dyDescent="0.2">
      <c r="A132" s="108" t="s">
        <v>108</v>
      </c>
      <c r="B132" s="108"/>
      <c r="C132" s="108"/>
      <c r="D132" s="108"/>
      <c r="E132" s="61" t="s">
        <v>36</v>
      </c>
    </row>
    <row r="133" spans="1:5" ht="15" customHeight="1" x14ac:dyDescent="0.2">
      <c r="A133" s="52" t="s">
        <v>14</v>
      </c>
      <c r="B133" s="103" t="s">
        <v>109</v>
      </c>
      <c r="C133" s="103"/>
      <c r="D133" s="103"/>
      <c r="E133" s="32">
        <f>E50</f>
        <v>1130</v>
      </c>
    </row>
    <row r="134" spans="1:5" ht="15" customHeight="1" x14ac:dyDescent="0.2">
      <c r="A134" s="52" t="s">
        <v>16</v>
      </c>
      <c r="B134" s="103" t="s">
        <v>110</v>
      </c>
      <c r="C134" s="103"/>
      <c r="D134" s="103"/>
      <c r="E134" s="32">
        <f>E60</f>
        <v>414.2</v>
      </c>
    </row>
    <row r="135" spans="1:5" ht="15" customHeight="1" x14ac:dyDescent="0.2">
      <c r="A135" s="52" t="s">
        <v>18</v>
      </c>
      <c r="B135" s="102" t="s">
        <v>111</v>
      </c>
      <c r="C135" s="102"/>
      <c r="D135" s="102"/>
      <c r="E135" s="32">
        <f>E69</f>
        <v>105.83333333333333</v>
      </c>
    </row>
    <row r="136" spans="1:5" ht="15" customHeight="1" x14ac:dyDescent="0.2">
      <c r="A136" s="52" t="s">
        <v>20</v>
      </c>
      <c r="B136" s="103" t="s">
        <v>112</v>
      </c>
      <c r="C136" s="103"/>
      <c r="D136" s="103"/>
      <c r="E136" s="32">
        <f>E117</f>
        <v>958.57899999999984</v>
      </c>
    </row>
    <row r="137" spans="1:5" ht="15" customHeight="1" x14ac:dyDescent="0.2">
      <c r="A137" s="104" t="s">
        <v>113</v>
      </c>
      <c r="B137" s="104"/>
      <c r="C137" s="104"/>
      <c r="D137" s="104"/>
      <c r="E137" s="33">
        <f>SUM(E133:E136)</f>
        <v>2608.612333333333</v>
      </c>
    </row>
    <row r="138" spans="1:5" ht="15" customHeight="1" x14ac:dyDescent="0.2">
      <c r="A138" s="52" t="s">
        <v>41</v>
      </c>
      <c r="B138" s="103" t="s">
        <v>114</v>
      </c>
      <c r="C138" s="103"/>
      <c r="D138" s="103"/>
      <c r="E138" s="41">
        <f>E125</f>
        <v>646.79878872468521</v>
      </c>
    </row>
    <row r="139" spans="1:5" ht="15" customHeight="1" x14ac:dyDescent="0.2">
      <c r="A139" s="104" t="s">
        <v>141</v>
      </c>
      <c r="B139" s="104"/>
      <c r="C139" s="104"/>
      <c r="D139" s="104"/>
      <c r="E139" s="37">
        <f>SUM(E137:E138)</f>
        <v>3255.411122058018</v>
      </c>
    </row>
  </sheetData>
  <mergeCells count="138">
    <mergeCell ref="B138:D138"/>
    <mergeCell ref="A139:D139"/>
    <mergeCell ref="A25:B25"/>
    <mergeCell ref="D25:E25"/>
    <mergeCell ref="A26:B26"/>
    <mergeCell ref="D26:E26"/>
    <mergeCell ref="A27:B27"/>
    <mergeCell ref="D27:E27"/>
    <mergeCell ref="A29:E29"/>
    <mergeCell ref="A31:B31"/>
    <mergeCell ref="A32:E32"/>
    <mergeCell ref="B34:D34"/>
    <mergeCell ref="B35:D35"/>
    <mergeCell ref="A38:E38"/>
    <mergeCell ref="A33:E33"/>
    <mergeCell ref="B36:D36"/>
    <mergeCell ref="B37:D37"/>
    <mergeCell ref="B46:D46"/>
    <mergeCell ref="B47:D47"/>
    <mergeCell ref="B41:D41"/>
    <mergeCell ref="B42:D42"/>
    <mergeCell ref="B43:D43"/>
    <mergeCell ref="B44:D44"/>
    <mergeCell ref="B45:D45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  <mergeCell ref="A21:B22"/>
    <mergeCell ref="C21:C22"/>
    <mergeCell ref="D21:E22"/>
    <mergeCell ref="A23:B23"/>
    <mergeCell ref="D23:E23"/>
    <mergeCell ref="A24:B24"/>
    <mergeCell ref="D24:E24"/>
    <mergeCell ref="B14:D14"/>
    <mergeCell ref="B15:D15"/>
    <mergeCell ref="B16:D16"/>
    <mergeCell ref="B17:D17"/>
    <mergeCell ref="A19:E19"/>
    <mergeCell ref="A20:E20"/>
    <mergeCell ref="A40:E40"/>
    <mergeCell ref="B48:D48"/>
    <mergeCell ref="B49:D49"/>
    <mergeCell ref="A50:D50"/>
    <mergeCell ref="A51:E51"/>
    <mergeCell ref="A61:E61"/>
    <mergeCell ref="B53:D53"/>
    <mergeCell ref="B54:D54"/>
    <mergeCell ref="B55:D55"/>
    <mergeCell ref="B56:D56"/>
    <mergeCell ref="B57:D57"/>
    <mergeCell ref="A52:E52"/>
    <mergeCell ref="B58:D58"/>
    <mergeCell ref="B59:D59"/>
    <mergeCell ref="A60:D60"/>
    <mergeCell ref="A62:E62"/>
    <mergeCell ref="A63:E63"/>
    <mergeCell ref="A70:E70"/>
    <mergeCell ref="A71:E71"/>
    <mergeCell ref="B74:C74"/>
    <mergeCell ref="B75:C75"/>
    <mergeCell ref="B64:D64"/>
    <mergeCell ref="B65:D65"/>
    <mergeCell ref="B66:D66"/>
    <mergeCell ref="B67:D67"/>
    <mergeCell ref="B68:D68"/>
    <mergeCell ref="A69:D69"/>
    <mergeCell ref="A72:E72"/>
    <mergeCell ref="A73:E73"/>
    <mergeCell ref="A84:E84"/>
    <mergeCell ref="A85:E85"/>
    <mergeCell ref="B76:C76"/>
    <mergeCell ref="B77:C77"/>
    <mergeCell ref="B78:C78"/>
    <mergeCell ref="B79:C79"/>
    <mergeCell ref="B80:C80"/>
    <mergeCell ref="B81:C81"/>
    <mergeCell ref="B82:C82"/>
    <mergeCell ref="A83:C83"/>
    <mergeCell ref="A86:E86"/>
    <mergeCell ref="A87:E87"/>
    <mergeCell ref="B99:C99"/>
    <mergeCell ref="B88:C88"/>
    <mergeCell ref="B89:C89"/>
    <mergeCell ref="B90:C90"/>
    <mergeCell ref="B91:C91"/>
    <mergeCell ref="B92:C92"/>
    <mergeCell ref="B93:C93"/>
    <mergeCell ref="B94:C94"/>
    <mergeCell ref="B95:C95"/>
    <mergeCell ref="A96:C96"/>
    <mergeCell ref="A97:E97"/>
    <mergeCell ref="A98:E98"/>
    <mergeCell ref="B111:C111"/>
    <mergeCell ref="B112:C112"/>
    <mergeCell ref="B100:C100"/>
    <mergeCell ref="B101:C101"/>
    <mergeCell ref="B102:C102"/>
    <mergeCell ref="A103:C103"/>
    <mergeCell ref="A105:E105"/>
    <mergeCell ref="B106:C106"/>
    <mergeCell ref="B107:C107"/>
    <mergeCell ref="A108:C108"/>
    <mergeCell ref="A109:E109"/>
    <mergeCell ref="A110:E110"/>
    <mergeCell ref="B120:C120"/>
    <mergeCell ref="B121:C121"/>
    <mergeCell ref="B122:C122"/>
    <mergeCell ref="B113:C113"/>
    <mergeCell ref="B114:C114"/>
    <mergeCell ref="B115:C115"/>
    <mergeCell ref="B116:C116"/>
    <mergeCell ref="A117:C117"/>
    <mergeCell ref="A118:E118"/>
    <mergeCell ref="A119:E119"/>
    <mergeCell ref="B123:C123"/>
    <mergeCell ref="B124:C124"/>
    <mergeCell ref="B133:D133"/>
    <mergeCell ref="B134:D134"/>
    <mergeCell ref="B136:D136"/>
    <mergeCell ref="A137:D137"/>
    <mergeCell ref="A127:E127"/>
    <mergeCell ref="A125:C125"/>
    <mergeCell ref="A126:E126"/>
    <mergeCell ref="A129:E129"/>
    <mergeCell ref="A130:E130"/>
    <mergeCell ref="A132:D132"/>
    <mergeCell ref="B135:D135"/>
  </mergeCells>
  <printOptions horizontalCentered="1"/>
  <pageMargins left="7.874015748031496E-2" right="0.19685039370078741" top="1.1811023622047245" bottom="1.1811023622047245" header="0.78740157480314965" footer="0.78740157480314965"/>
  <pageSetup paperSize="9" scale="80" fitToWidth="0" fitToHeight="0" orientation="portrait" r:id="rId1"/>
  <headerFooter alignWithMargins="0"/>
  <rowBreaks count="3" manualBreakCount="3">
    <brk id="25" man="1"/>
    <brk id="69" man="1"/>
    <brk id="10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106" workbookViewId="0">
      <selection activeCell="D125" sqref="D125"/>
    </sheetView>
  </sheetViews>
  <sheetFormatPr defaultRowHeight="13.3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1024" width="10.625" style="1" customWidth="1"/>
  </cols>
  <sheetData>
    <row r="1" spans="1:5" ht="16.350000000000001" customHeight="1" x14ac:dyDescent="0.25">
      <c r="A1" s="132" t="s">
        <v>7</v>
      </c>
      <c r="B1" s="132"/>
      <c r="C1" s="132"/>
      <c r="D1" s="132"/>
      <c r="E1" s="132"/>
    </row>
    <row r="2" spans="1:5" ht="17.649999999999999" customHeight="1" x14ac:dyDescent="0.25">
      <c r="A2" s="8"/>
      <c r="B2" s="133" t="s">
        <v>0</v>
      </c>
      <c r="C2" s="133"/>
      <c r="D2" s="133"/>
      <c r="E2" s="133"/>
    </row>
    <row r="3" spans="1:5" ht="12.75" customHeight="1" x14ac:dyDescent="0.2">
      <c r="A3" s="117"/>
      <c r="B3" s="117"/>
      <c r="C3" s="117"/>
      <c r="D3" s="117"/>
      <c r="E3" s="117"/>
    </row>
    <row r="4" spans="1:5" ht="12.75" customHeight="1" x14ac:dyDescent="0.2">
      <c r="A4" s="2"/>
      <c r="B4" s="2"/>
      <c r="C4" s="2"/>
      <c r="D4" s="2"/>
      <c r="E4" s="2"/>
    </row>
    <row r="5" spans="1:5" ht="12.75" customHeight="1" x14ac:dyDescent="0.2">
      <c r="A5" s="106" t="s">
        <v>170</v>
      </c>
      <c r="B5" s="106"/>
      <c r="C5" s="106"/>
      <c r="D5" s="106"/>
      <c r="E5" s="106"/>
    </row>
    <row r="6" spans="1:5" ht="12.75" customHeight="1" x14ac:dyDescent="0.2">
      <c r="A6" s="106"/>
      <c r="B6" s="106"/>
      <c r="C6" s="106"/>
      <c r="D6" s="106"/>
      <c r="E6" s="106"/>
    </row>
    <row r="7" spans="1:5" ht="14.25" x14ac:dyDescent="0.2"/>
    <row r="8" spans="1:5" ht="12.75" customHeight="1" x14ac:dyDescent="0.2">
      <c r="A8" s="130" t="s">
        <v>8</v>
      </c>
      <c r="B8" s="130"/>
      <c r="C8" s="125"/>
      <c r="D8" s="125"/>
      <c r="E8" s="125"/>
    </row>
    <row r="9" spans="1:5" ht="12.75" customHeight="1" x14ac:dyDescent="0.2">
      <c r="A9" s="130" t="s">
        <v>9</v>
      </c>
      <c r="B9" s="130"/>
      <c r="C9" s="131" t="s">
        <v>10</v>
      </c>
      <c r="D9" s="131"/>
      <c r="E9" s="131"/>
    </row>
    <row r="10" spans="1:5" ht="12.75" customHeight="1" x14ac:dyDescent="0.2">
      <c r="A10" s="130" t="s">
        <v>11</v>
      </c>
      <c r="B10" s="130"/>
      <c r="C10" s="131" t="s">
        <v>12</v>
      </c>
      <c r="D10" s="131"/>
      <c r="E10" s="131"/>
    </row>
    <row r="11" spans="1:5" ht="12.75" customHeight="1" x14ac:dyDescent="0.2">
      <c r="A11" s="12"/>
      <c r="B11" s="12"/>
      <c r="C11" s="13"/>
      <c r="D11" s="13"/>
      <c r="E11" s="13"/>
    </row>
    <row r="12" spans="1:5" ht="12.75" customHeight="1" x14ac:dyDescent="0.2">
      <c r="A12" s="110"/>
      <c r="B12" s="110"/>
      <c r="C12" s="110"/>
      <c r="D12" s="110"/>
      <c r="E12" s="110"/>
    </row>
    <row r="13" spans="1:5" ht="12.75" customHeight="1" x14ac:dyDescent="0.2">
      <c r="A13" s="106" t="s">
        <v>13</v>
      </c>
      <c r="B13" s="106"/>
      <c r="C13" s="106"/>
      <c r="D13" s="106"/>
      <c r="E13" s="106"/>
    </row>
    <row r="14" spans="1:5" ht="13.35" customHeight="1" x14ac:dyDescent="0.2">
      <c r="A14" s="14" t="s">
        <v>14</v>
      </c>
      <c r="B14" s="127" t="s">
        <v>15</v>
      </c>
      <c r="C14" s="127"/>
      <c r="D14" s="127"/>
      <c r="E14" s="15"/>
    </row>
    <row r="15" spans="1:5" ht="13.35" customHeight="1" x14ac:dyDescent="0.2">
      <c r="A15" s="14" t="s">
        <v>16</v>
      </c>
      <c r="B15" s="127" t="s">
        <v>17</v>
      </c>
      <c r="C15" s="127"/>
      <c r="D15" s="127"/>
      <c r="E15" s="14" t="s">
        <v>134</v>
      </c>
    </row>
    <row r="16" spans="1:5" ht="13.35" customHeight="1" x14ac:dyDescent="0.2">
      <c r="A16" s="14" t="s">
        <v>18</v>
      </c>
      <c r="B16" s="102" t="s">
        <v>19</v>
      </c>
      <c r="C16" s="102"/>
      <c r="D16" s="102"/>
      <c r="E16" s="83">
        <v>2021</v>
      </c>
    </row>
    <row r="17" spans="1:5" ht="13.35" customHeight="1" x14ac:dyDescent="0.2">
      <c r="A17" s="14" t="s">
        <v>20</v>
      </c>
      <c r="B17" s="102" t="s">
        <v>21</v>
      </c>
      <c r="C17" s="102"/>
      <c r="D17" s="102"/>
      <c r="E17" s="14" t="s">
        <v>22</v>
      </c>
    </row>
    <row r="18" spans="1:5" ht="12.75" customHeight="1" x14ac:dyDescent="0.2">
      <c r="A18" s="17"/>
      <c r="B18" s="18"/>
      <c r="C18" s="18"/>
      <c r="D18" s="18"/>
      <c r="E18" s="17"/>
    </row>
    <row r="19" spans="1:5" ht="12.75" customHeight="1" x14ac:dyDescent="0.2">
      <c r="A19" s="110"/>
      <c r="B19" s="110"/>
      <c r="C19" s="110"/>
      <c r="D19" s="110"/>
      <c r="E19" s="110"/>
    </row>
    <row r="20" spans="1:5" ht="12.75" customHeight="1" x14ac:dyDescent="0.2">
      <c r="A20" s="106" t="s">
        <v>23</v>
      </c>
      <c r="B20" s="106"/>
      <c r="C20" s="106"/>
      <c r="D20" s="106"/>
      <c r="E20" s="106"/>
    </row>
    <row r="21" spans="1:5" ht="12.75" customHeight="1" x14ac:dyDescent="0.2">
      <c r="A21" s="126" t="s">
        <v>24</v>
      </c>
      <c r="B21" s="126"/>
      <c r="C21" s="120" t="s">
        <v>25</v>
      </c>
      <c r="D21" s="120" t="s">
        <v>26</v>
      </c>
      <c r="E21" s="120"/>
    </row>
    <row r="22" spans="1:5" ht="12.75" customHeight="1" x14ac:dyDescent="0.2">
      <c r="A22" s="126"/>
      <c r="B22" s="126"/>
      <c r="C22" s="120"/>
      <c r="D22" s="120"/>
      <c r="E22" s="120"/>
    </row>
    <row r="23" spans="1:5" ht="13.35" customHeight="1" x14ac:dyDescent="0.2">
      <c r="A23" s="127" t="s">
        <v>137</v>
      </c>
      <c r="B23" s="127"/>
      <c r="C23" s="20" t="s">
        <v>27</v>
      </c>
      <c r="D23" s="128">
        <v>3</v>
      </c>
      <c r="E23" s="128"/>
    </row>
    <row r="24" spans="1:5" ht="12.75" customHeight="1" x14ac:dyDescent="0.2">
      <c r="A24" s="129"/>
      <c r="B24" s="129"/>
      <c r="C24" s="20"/>
      <c r="D24" s="125"/>
      <c r="E24" s="125"/>
    </row>
    <row r="25" spans="1:5" ht="12.75" customHeight="1" x14ac:dyDescent="0.2">
      <c r="A25" s="125"/>
      <c r="B25" s="125"/>
      <c r="C25" s="20"/>
      <c r="D25" s="125"/>
      <c r="E25" s="125"/>
    </row>
    <row r="26" spans="1:5" ht="12.75" customHeight="1" x14ac:dyDescent="0.2">
      <c r="A26" s="125"/>
      <c r="B26" s="125"/>
      <c r="C26" s="14"/>
      <c r="D26" s="125"/>
      <c r="E26" s="125"/>
    </row>
    <row r="27" spans="1:5" ht="12.75" customHeight="1" x14ac:dyDescent="0.2">
      <c r="A27" s="125"/>
      <c r="B27" s="125"/>
      <c r="C27" s="14"/>
      <c r="D27" s="125"/>
      <c r="E27" s="125"/>
    </row>
    <row r="28" spans="1:5" ht="12.75" customHeight="1" x14ac:dyDescent="0.2">
      <c r="A28" s="18"/>
      <c r="B28" s="18"/>
      <c r="C28" s="17"/>
      <c r="D28" s="21"/>
      <c r="E28" s="21"/>
    </row>
    <row r="29" spans="1:5" ht="12.75" customHeight="1" x14ac:dyDescent="0.2">
      <c r="A29" s="106" t="s">
        <v>157</v>
      </c>
      <c r="B29" s="106"/>
      <c r="C29" s="106"/>
      <c r="D29" s="106"/>
      <c r="E29" s="106"/>
    </row>
    <row r="30" spans="1:5" ht="13.35" customHeight="1" x14ac:dyDescent="0.2">
      <c r="A30" s="23"/>
      <c r="B30" s="23"/>
      <c r="C30" s="23"/>
      <c r="D30" s="23"/>
      <c r="E30" s="23"/>
    </row>
    <row r="31" spans="1:5" ht="12.75" customHeight="1" x14ac:dyDescent="0.2">
      <c r="A31" s="122" t="s">
        <v>28</v>
      </c>
      <c r="B31" s="122"/>
      <c r="C31" s="24"/>
      <c r="D31" s="24"/>
      <c r="E31" s="25"/>
    </row>
    <row r="32" spans="1:5" ht="42.75" customHeight="1" x14ac:dyDescent="0.2">
      <c r="A32" s="123" t="s">
        <v>158</v>
      </c>
      <c r="B32" s="123"/>
      <c r="C32" s="123"/>
      <c r="D32" s="123"/>
      <c r="E32" s="123"/>
    </row>
    <row r="33" spans="1:5" ht="14.25" x14ac:dyDescent="0.2">
      <c r="A33" s="124" t="s">
        <v>29</v>
      </c>
      <c r="B33" s="124"/>
      <c r="C33" s="124"/>
      <c r="D33" s="124"/>
      <c r="E33" s="124"/>
    </row>
    <row r="34" spans="1:5" ht="13.35" customHeight="1" x14ac:dyDescent="0.2">
      <c r="A34" s="28">
        <v>1</v>
      </c>
      <c r="B34" s="103" t="s">
        <v>115</v>
      </c>
      <c r="C34" s="103"/>
      <c r="D34" s="103"/>
      <c r="E34" s="92" t="s">
        <v>134</v>
      </c>
    </row>
    <row r="35" spans="1:5" ht="13.35" customHeight="1" x14ac:dyDescent="0.2">
      <c r="A35" s="28">
        <v>2</v>
      </c>
      <c r="B35" s="103" t="s">
        <v>30</v>
      </c>
      <c r="C35" s="103"/>
      <c r="D35" s="103"/>
      <c r="E35" s="84">
        <v>1331</v>
      </c>
    </row>
    <row r="36" spans="1:5" ht="13.35" customHeight="1" x14ac:dyDescent="0.2">
      <c r="A36" s="53">
        <v>3</v>
      </c>
      <c r="B36" s="103" t="s">
        <v>31</v>
      </c>
      <c r="C36" s="103"/>
      <c r="D36" s="103"/>
      <c r="E36" s="91" t="s">
        <v>138</v>
      </c>
    </row>
    <row r="37" spans="1:5" ht="13.35" customHeight="1" x14ac:dyDescent="0.2">
      <c r="A37" s="14">
        <v>4</v>
      </c>
      <c r="B37" s="103" t="s">
        <v>32</v>
      </c>
      <c r="C37" s="103"/>
      <c r="D37" s="103"/>
      <c r="E37" s="85">
        <v>44197</v>
      </c>
    </row>
    <row r="38" spans="1:5" ht="24" customHeight="1" x14ac:dyDescent="0.2">
      <c r="A38" s="121" t="s">
        <v>33</v>
      </c>
      <c r="B38" s="121"/>
      <c r="C38" s="121"/>
      <c r="D38" s="121"/>
      <c r="E38" s="121"/>
    </row>
    <row r="39" spans="1:5" ht="14.25" x14ac:dyDescent="0.2">
      <c r="A39" s="31"/>
      <c r="B39" s="31"/>
      <c r="C39" s="31"/>
      <c r="D39" s="31"/>
      <c r="E39" s="31"/>
    </row>
    <row r="40" spans="1:5" ht="12.75" customHeight="1" x14ac:dyDescent="0.2">
      <c r="A40" s="106" t="s">
        <v>34</v>
      </c>
      <c r="B40" s="106"/>
      <c r="C40" s="106"/>
      <c r="D40" s="106"/>
      <c r="E40" s="106"/>
    </row>
    <row r="41" spans="1:5" ht="12.75" customHeight="1" x14ac:dyDescent="0.2">
      <c r="A41" s="62">
        <v>1</v>
      </c>
      <c r="B41" s="112" t="s">
        <v>35</v>
      </c>
      <c r="C41" s="112"/>
      <c r="D41" s="112"/>
      <c r="E41" s="61" t="s">
        <v>36</v>
      </c>
    </row>
    <row r="42" spans="1:5" ht="13.35" customHeight="1" x14ac:dyDescent="0.2">
      <c r="A42" s="7" t="s">
        <v>14</v>
      </c>
      <c r="B42" s="102" t="s">
        <v>37</v>
      </c>
      <c r="C42" s="102"/>
      <c r="D42" s="102"/>
      <c r="E42" s="86">
        <f>E35</f>
        <v>1331</v>
      </c>
    </row>
    <row r="43" spans="1:5" ht="13.35" customHeight="1" x14ac:dyDescent="0.2">
      <c r="A43" s="7" t="s">
        <v>16</v>
      </c>
      <c r="B43" s="102" t="s">
        <v>38</v>
      </c>
      <c r="C43" s="102"/>
      <c r="D43" s="102"/>
      <c r="E43" s="86">
        <v>0</v>
      </c>
    </row>
    <row r="44" spans="1:5" ht="13.35" customHeight="1" x14ac:dyDescent="0.2">
      <c r="A44" s="7" t="s">
        <v>18</v>
      </c>
      <c r="B44" s="102" t="s">
        <v>39</v>
      </c>
      <c r="C44" s="102"/>
      <c r="D44" s="102"/>
      <c r="E44" s="86">
        <v>0</v>
      </c>
    </row>
    <row r="45" spans="1:5" ht="13.35" customHeight="1" x14ac:dyDescent="0.2">
      <c r="A45" s="7" t="s">
        <v>20</v>
      </c>
      <c r="B45" s="102" t="s">
        <v>40</v>
      </c>
      <c r="C45" s="102"/>
      <c r="D45" s="102"/>
      <c r="E45" s="86">
        <v>0</v>
      </c>
    </row>
    <row r="46" spans="1:5" ht="13.35" customHeight="1" x14ac:dyDescent="0.2">
      <c r="A46" s="7" t="s">
        <v>41</v>
      </c>
      <c r="B46" s="102" t="s">
        <v>42</v>
      </c>
      <c r="C46" s="102"/>
      <c r="D46" s="102"/>
      <c r="E46" s="86">
        <v>0</v>
      </c>
    </row>
    <row r="47" spans="1:5" ht="13.35" customHeight="1" x14ac:dyDescent="0.2">
      <c r="A47" s="7" t="s">
        <v>43</v>
      </c>
      <c r="B47" s="102" t="s">
        <v>44</v>
      </c>
      <c r="C47" s="102"/>
      <c r="D47" s="102"/>
      <c r="E47" s="86">
        <v>0</v>
      </c>
    </row>
    <row r="48" spans="1:5" ht="13.35" customHeight="1" x14ac:dyDescent="0.2">
      <c r="A48" s="7" t="s">
        <v>45</v>
      </c>
      <c r="B48" s="102" t="s">
        <v>46</v>
      </c>
      <c r="C48" s="102"/>
      <c r="D48" s="102"/>
      <c r="E48" s="86">
        <v>0</v>
      </c>
    </row>
    <row r="49" spans="1:5" ht="13.35" customHeight="1" x14ac:dyDescent="0.2">
      <c r="A49" s="7" t="s">
        <v>47</v>
      </c>
      <c r="B49" s="102" t="s">
        <v>48</v>
      </c>
      <c r="C49" s="102"/>
      <c r="D49" s="102"/>
      <c r="E49" s="86">
        <v>0</v>
      </c>
    </row>
    <row r="50" spans="1:5" ht="13.35" customHeight="1" x14ac:dyDescent="0.2">
      <c r="A50" s="120" t="s">
        <v>49</v>
      </c>
      <c r="B50" s="120"/>
      <c r="C50" s="120"/>
      <c r="D50" s="120"/>
      <c r="E50" s="87">
        <f>SUM(E42:E49)</f>
        <v>1331</v>
      </c>
    </row>
    <row r="51" spans="1:5" ht="13.35" customHeight="1" x14ac:dyDescent="0.2">
      <c r="A51" s="110"/>
      <c r="B51" s="110"/>
      <c r="C51" s="110"/>
      <c r="D51" s="110"/>
      <c r="E51" s="110"/>
    </row>
    <row r="52" spans="1:5" ht="12.75" customHeight="1" x14ac:dyDescent="0.2">
      <c r="A52" s="106" t="s">
        <v>50</v>
      </c>
      <c r="B52" s="106"/>
      <c r="C52" s="106"/>
      <c r="D52" s="106"/>
      <c r="E52" s="106"/>
    </row>
    <row r="53" spans="1:5" ht="12.75" customHeight="1" x14ac:dyDescent="0.2">
      <c r="A53" s="62">
        <v>2</v>
      </c>
      <c r="B53" s="112" t="s">
        <v>116</v>
      </c>
      <c r="C53" s="112"/>
      <c r="D53" s="112"/>
      <c r="E53" s="61" t="s">
        <v>36</v>
      </c>
    </row>
    <row r="54" spans="1:5" ht="24" customHeight="1" x14ac:dyDescent="0.2">
      <c r="A54" s="7" t="s">
        <v>14</v>
      </c>
      <c r="B54" s="119" t="s">
        <v>172</v>
      </c>
      <c r="C54" s="119"/>
      <c r="D54" s="119"/>
      <c r="E54" s="89">
        <f>(2.5*2*22)-(0.06*E42)</f>
        <v>30.14</v>
      </c>
    </row>
    <row r="55" spans="1:5" ht="14.25" x14ac:dyDescent="0.2">
      <c r="A55" s="7" t="s">
        <v>16</v>
      </c>
      <c r="B55" s="119" t="s">
        <v>159</v>
      </c>
      <c r="C55" s="119"/>
      <c r="D55" s="119"/>
      <c r="E55" s="90">
        <f>440-(0.2*440)</f>
        <v>352</v>
      </c>
    </row>
    <row r="56" spans="1:5" ht="13.35" customHeight="1" x14ac:dyDescent="0.2">
      <c r="A56" s="7" t="s">
        <v>18</v>
      </c>
      <c r="B56" s="119" t="s">
        <v>160</v>
      </c>
      <c r="C56" s="119"/>
      <c r="D56" s="119"/>
      <c r="E56" s="86">
        <v>10</v>
      </c>
    </row>
    <row r="57" spans="1:5" ht="13.35" customHeight="1" x14ac:dyDescent="0.2">
      <c r="A57" s="7" t="s">
        <v>20</v>
      </c>
      <c r="B57" s="119" t="s">
        <v>51</v>
      </c>
      <c r="C57" s="119"/>
      <c r="D57" s="119"/>
      <c r="E57" s="86">
        <v>0</v>
      </c>
    </row>
    <row r="58" spans="1:5" ht="13.35" customHeight="1" x14ac:dyDescent="0.2">
      <c r="A58" s="7" t="s">
        <v>41</v>
      </c>
      <c r="B58" s="119" t="s">
        <v>52</v>
      </c>
      <c r="C58" s="119"/>
      <c r="D58" s="119"/>
      <c r="E58" s="86">
        <v>10</v>
      </c>
    </row>
    <row r="59" spans="1:5" ht="13.35" customHeight="1" x14ac:dyDescent="0.2">
      <c r="A59" s="7" t="s">
        <v>43</v>
      </c>
      <c r="B59" s="119" t="s">
        <v>48</v>
      </c>
      <c r="C59" s="119"/>
      <c r="D59" s="119"/>
      <c r="E59" s="86">
        <v>0</v>
      </c>
    </row>
    <row r="60" spans="1:5" ht="13.35" customHeight="1" x14ac:dyDescent="0.2">
      <c r="A60" s="120" t="s">
        <v>53</v>
      </c>
      <c r="B60" s="120"/>
      <c r="C60" s="120"/>
      <c r="D60" s="120"/>
      <c r="E60" s="37">
        <f>SUM(E54:E59)</f>
        <v>402.14</v>
      </c>
    </row>
    <row r="61" spans="1:5" ht="13.35" customHeight="1" x14ac:dyDescent="0.2">
      <c r="A61" s="116" t="s">
        <v>54</v>
      </c>
      <c r="B61" s="116"/>
      <c r="C61" s="116"/>
      <c r="D61" s="116"/>
      <c r="E61" s="116"/>
    </row>
    <row r="62" spans="1:5" ht="13.35" customHeight="1" x14ac:dyDescent="0.2">
      <c r="A62" s="117"/>
      <c r="B62" s="117"/>
      <c r="C62" s="117"/>
      <c r="D62" s="117"/>
      <c r="E62" s="117"/>
    </row>
    <row r="63" spans="1:5" ht="12.75" customHeight="1" x14ac:dyDescent="0.2">
      <c r="A63" s="106" t="s">
        <v>55</v>
      </c>
      <c r="B63" s="106"/>
      <c r="C63" s="106"/>
      <c r="D63" s="106"/>
      <c r="E63" s="106"/>
    </row>
    <row r="64" spans="1:5" ht="12.75" customHeight="1" x14ac:dyDescent="0.2">
      <c r="A64" s="62">
        <v>3</v>
      </c>
      <c r="B64" s="112" t="s">
        <v>56</v>
      </c>
      <c r="C64" s="112"/>
      <c r="D64" s="112"/>
      <c r="E64" s="61" t="s">
        <v>36</v>
      </c>
    </row>
    <row r="65" spans="1:5" ht="13.35" customHeight="1" x14ac:dyDescent="0.2">
      <c r="A65" s="7" t="s">
        <v>14</v>
      </c>
      <c r="B65" s="102" t="s">
        <v>57</v>
      </c>
      <c r="C65" s="102"/>
      <c r="D65" s="102"/>
      <c r="E65" s="98">
        <f>Insumos!C11/36</f>
        <v>100</v>
      </c>
    </row>
    <row r="66" spans="1:5" ht="13.35" customHeight="1" x14ac:dyDescent="0.2">
      <c r="A66" s="7" t="s">
        <v>16</v>
      </c>
      <c r="B66" s="102" t="s">
        <v>58</v>
      </c>
      <c r="C66" s="102"/>
      <c r="D66" s="102"/>
      <c r="E66" s="98">
        <v>0</v>
      </c>
    </row>
    <row r="67" spans="1:5" ht="13.35" customHeight="1" x14ac:dyDescent="0.2">
      <c r="A67" s="7" t="s">
        <v>18</v>
      </c>
      <c r="B67" s="102" t="s">
        <v>59</v>
      </c>
      <c r="C67" s="102"/>
      <c r="D67" s="102"/>
      <c r="E67" s="98">
        <f>SUM(Insumos!D11:G11)/36</f>
        <v>8.6666666666666661</v>
      </c>
    </row>
    <row r="68" spans="1:5" ht="13.35" customHeight="1" x14ac:dyDescent="0.2">
      <c r="A68" s="7" t="s">
        <v>20</v>
      </c>
      <c r="B68" s="102" t="s">
        <v>48</v>
      </c>
      <c r="C68" s="102"/>
      <c r="D68" s="102"/>
      <c r="E68" s="98" t="s">
        <v>97</v>
      </c>
    </row>
    <row r="69" spans="1:5" ht="13.35" customHeight="1" x14ac:dyDescent="0.2">
      <c r="A69" s="104" t="s">
        <v>60</v>
      </c>
      <c r="B69" s="104"/>
      <c r="C69" s="104"/>
      <c r="D69" s="104"/>
      <c r="E69" s="37">
        <f>SUM(E65:E68)</f>
        <v>108.66666666666667</v>
      </c>
    </row>
    <row r="70" spans="1:5" ht="13.35" customHeight="1" x14ac:dyDescent="0.2">
      <c r="A70" s="116" t="s">
        <v>61</v>
      </c>
      <c r="B70" s="116"/>
      <c r="C70" s="116"/>
      <c r="D70" s="116"/>
      <c r="E70" s="116"/>
    </row>
    <row r="71" spans="1:5" ht="13.35" customHeight="1" x14ac:dyDescent="0.2">
      <c r="A71" s="117"/>
      <c r="B71" s="117"/>
      <c r="C71" s="117"/>
      <c r="D71" s="117"/>
      <c r="E71" s="117"/>
    </row>
    <row r="72" spans="1:5" ht="12.75" customHeight="1" x14ac:dyDescent="0.2">
      <c r="A72" s="106" t="s">
        <v>62</v>
      </c>
      <c r="B72" s="106"/>
      <c r="C72" s="106"/>
      <c r="D72" s="106"/>
      <c r="E72" s="106"/>
    </row>
    <row r="73" spans="1:5" ht="12.75" customHeight="1" x14ac:dyDescent="0.2">
      <c r="A73" s="114" t="s">
        <v>63</v>
      </c>
      <c r="B73" s="114"/>
      <c r="C73" s="114"/>
      <c r="D73" s="114"/>
      <c r="E73" s="114"/>
    </row>
    <row r="74" spans="1:5" ht="12.75" customHeight="1" x14ac:dyDescent="0.2">
      <c r="A74" s="62" t="s">
        <v>64</v>
      </c>
      <c r="B74" s="112" t="s">
        <v>63</v>
      </c>
      <c r="C74" s="112"/>
      <c r="D74" s="61" t="s">
        <v>65</v>
      </c>
      <c r="E74" s="61" t="s">
        <v>36</v>
      </c>
    </row>
    <row r="75" spans="1:5" ht="13.35" customHeight="1" x14ac:dyDescent="0.2">
      <c r="A75" s="7" t="s">
        <v>14</v>
      </c>
      <c r="B75" s="102" t="s">
        <v>66</v>
      </c>
      <c r="C75" s="102"/>
      <c r="D75" s="64">
        <v>0.2</v>
      </c>
      <c r="E75" s="32">
        <f>E50*D75</f>
        <v>266.2</v>
      </c>
    </row>
    <row r="76" spans="1:5" ht="13.35" customHeight="1" x14ac:dyDescent="0.2">
      <c r="A76" s="7" t="s">
        <v>16</v>
      </c>
      <c r="B76" s="102" t="s">
        <v>67</v>
      </c>
      <c r="C76" s="102"/>
      <c r="D76" s="65">
        <v>0.08</v>
      </c>
      <c r="E76" s="32">
        <f>E50*D76</f>
        <v>106.48</v>
      </c>
    </row>
    <row r="77" spans="1:5" ht="24" customHeight="1" x14ac:dyDescent="0.2">
      <c r="A77" s="7" t="s">
        <v>18</v>
      </c>
      <c r="B77" s="102" t="s">
        <v>68</v>
      </c>
      <c r="C77" s="102"/>
      <c r="D77" s="66">
        <v>0.03</v>
      </c>
      <c r="E77" s="32">
        <f>E50*D77</f>
        <v>39.93</v>
      </c>
    </row>
    <row r="78" spans="1:5" ht="14.25" x14ac:dyDescent="0.2">
      <c r="A78" s="7" t="s">
        <v>20</v>
      </c>
      <c r="B78" s="102" t="s">
        <v>69</v>
      </c>
      <c r="C78" s="102"/>
      <c r="D78" s="65">
        <v>2.5000000000000001E-2</v>
      </c>
      <c r="E78" s="32">
        <f>E50*D78</f>
        <v>33.274999999999999</v>
      </c>
    </row>
    <row r="79" spans="1:5" ht="13.35" customHeight="1" x14ac:dyDescent="0.2">
      <c r="A79" s="7" t="s">
        <v>41</v>
      </c>
      <c r="B79" s="102" t="s">
        <v>70</v>
      </c>
      <c r="C79" s="102"/>
      <c r="D79" s="65">
        <v>1.4999999999999999E-2</v>
      </c>
      <c r="E79" s="32">
        <f>E50*D79</f>
        <v>19.965</v>
      </c>
    </row>
    <row r="80" spans="1:5" ht="13.35" customHeight="1" x14ac:dyDescent="0.2">
      <c r="A80" s="7" t="s">
        <v>43</v>
      </c>
      <c r="B80" s="102" t="s">
        <v>71</v>
      </c>
      <c r="C80" s="102"/>
      <c r="D80" s="65">
        <v>0.01</v>
      </c>
      <c r="E80" s="32">
        <f>E50*D80</f>
        <v>13.31</v>
      </c>
    </row>
    <row r="81" spans="1:5" ht="13.35" customHeight="1" x14ac:dyDescent="0.2">
      <c r="A81" s="7" t="s">
        <v>45</v>
      </c>
      <c r="B81" s="102" t="s">
        <v>72</v>
      </c>
      <c r="C81" s="102"/>
      <c r="D81" s="65">
        <v>6.0000000000000001E-3</v>
      </c>
      <c r="E81" s="32">
        <f>E50*D81</f>
        <v>7.9859999999999998</v>
      </c>
    </row>
    <row r="82" spans="1:5" ht="13.35" customHeight="1" x14ac:dyDescent="0.2">
      <c r="A82" s="7" t="s">
        <v>47</v>
      </c>
      <c r="B82" s="102" t="s">
        <v>73</v>
      </c>
      <c r="C82" s="102"/>
      <c r="D82" s="65">
        <v>2E-3</v>
      </c>
      <c r="E82" s="32">
        <f>E50*D82</f>
        <v>2.6619999999999999</v>
      </c>
    </row>
    <row r="83" spans="1:5" ht="13.35" customHeight="1" x14ac:dyDescent="0.2">
      <c r="A83" s="104" t="s">
        <v>74</v>
      </c>
      <c r="B83" s="104"/>
      <c r="C83" s="104"/>
      <c r="D83" s="39">
        <f>SUM(D75:D82)</f>
        <v>0.3680000000000001</v>
      </c>
      <c r="E83" s="37">
        <f>SUM(E75:E82)</f>
        <v>489.80799999999994</v>
      </c>
    </row>
    <row r="84" spans="1:5" ht="13.35" customHeight="1" x14ac:dyDescent="0.2">
      <c r="A84" s="116" t="s">
        <v>75</v>
      </c>
      <c r="B84" s="116"/>
      <c r="C84" s="116"/>
      <c r="D84" s="116"/>
      <c r="E84" s="116"/>
    </row>
    <row r="85" spans="1:5" ht="14.25" x14ac:dyDescent="0.2">
      <c r="A85" s="105" t="s">
        <v>76</v>
      </c>
      <c r="B85" s="105"/>
      <c r="C85" s="105"/>
      <c r="D85" s="105"/>
      <c r="E85" s="105"/>
    </row>
    <row r="86" spans="1:5" ht="12.75" customHeight="1" x14ac:dyDescent="0.2">
      <c r="A86" s="117"/>
      <c r="B86" s="117"/>
      <c r="C86" s="117"/>
      <c r="D86" s="117"/>
      <c r="E86" s="117"/>
    </row>
    <row r="87" spans="1:5" ht="12.75" customHeight="1" x14ac:dyDescent="0.2">
      <c r="A87" s="114" t="s">
        <v>77</v>
      </c>
      <c r="B87" s="114"/>
      <c r="C87" s="114"/>
      <c r="D87" s="114"/>
      <c r="E87" s="114"/>
    </row>
    <row r="88" spans="1:5" ht="12.75" customHeight="1" x14ac:dyDescent="0.2">
      <c r="A88" s="62" t="s">
        <v>16</v>
      </c>
      <c r="B88" s="112" t="s">
        <v>77</v>
      </c>
      <c r="C88" s="112"/>
      <c r="D88" s="61" t="s">
        <v>65</v>
      </c>
      <c r="E88" s="61" t="s">
        <v>36</v>
      </c>
    </row>
    <row r="89" spans="1:5" ht="13.35" customHeight="1" x14ac:dyDescent="0.2">
      <c r="A89" s="7" t="s">
        <v>14</v>
      </c>
      <c r="B89" s="102" t="s">
        <v>78</v>
      </c>
      <c r="C89" s="102"/>
      <c r="D89" s="35">
        <v>8.3299999999999999E-2</v>
      </c>
      <c r="E89" s="32">
        <f>E50*D89</f>
        <v>110.8723</v>
      </c>
    </row>
    <row r="90" spans="1:5" ht="13.35" customHeight="1" x14ac:dyDescent="0.2">
      <c r="A90" s="7" t="s">
        <v>16</v>
      </c>
      <c r="B90" s="102" t="s">
        <v>79</v>
      </c>
      <c r="C90" s="102"/>
      <c r="D90" s="36">
        <v>0.1203</v>
      </c>
      <c r="E90" s="32">
        <f>E50*D90</f>
        <v>160.11930000000001</v>
      </c>
    </row>
    <row r="91" spans="1:5" ht="13.35" customHeight="1" x14ac:dyDescent="0.2">
      <c r="A91" s="7" t="s">
        <v>18</v>
      </c>
      <c r="B91" s="102" t="s">
        <v>80</v>
      </c>
      <c r="C91" s="102"/>
      <c r="D91" s="36">
        <v>3.7000000000000002E-3</v>
      </c>
      <c r="E91" s="32">
        <f>D91*E50</f>
        <v>4.9247000000000005</v>
      </c>
    </row>
    <row r="92" spans="1:5" ht="13.35" customHeight="1" x14ac:dyDescent="0.2">
      <c r="A92" s="7" t="s">
        <v>20</v>
      </c>
      <c r="B92" s="102" t="s">
        <v>81</v>
      </c>
      <c r="C92" s="102"/>
      <c r="D92" s="36">
        <v>1.8499999999999999E-2</v>
      </c>
      <c r="E92" s="32">
        <f>E50*D92</f>
        <v>24.6235</v>
      </c>
    </row>
    <row r="93" spans="1:5" ht="13.35" customHeight="1" x14ac:dyDescent="0.2">
      <c r="A93" s="7" t="s">
        <v>41</v>
      </c>
      <c r="B93" s="102" t="s">
        <v>82</v>
      </c>
      <c r="C93" s="102"/>
      <c r="D93" s="36">
        <v>1.2999999999999999E-2</v>
      </c>
      <c r="E93" s="32">
        <f>E50*D93</f>
        <v>17.303000000000001</v>
      </c>
    </row>
    <row r="94" spans="1:5" ht="13.35" customHeight="1" x14ac:dyDescent="0.2">
      <c r="A94" s="7" t="s">
        <v>43</v>
      </c>
      <c r="B94" s="102" t="s">
        <v>83</v>
      </c>
      <c r="C94" s="102"/>
      <c r="D94" s="36">
        <v>2.9899999999999999E-2</v>
      </c>
      <c r="E94" s="32">
        <f>E50*D94</f>
        <v>39.796900000000001</v>
      </c>
    </row>
    <row r="95" spans="1:5" ht="13.35" customHeight="1" x14ac:dyDescent="0.2">
      <c r="A95" s="7" t="s">
        <v>45</v>
      </c>
      <c r="B95" s="102" t="s">
        <v>84</v>
      </c>
      <c r="C95" s="102"/>
      <c r="D95" s="36">
        <v>1.3299999999999999E-2</v>
      </c>
      <c r="E95" s="32">
        <f>E50*D95</f>
        <v>17.702299999999997</v>
      </c>
    </row>
    <row r="96" spans="1:5" ht="13.35" customHeight="1" x14ac:dyDescent="0.2">
      <c r="A96" s="104" t="s">
        <v>74</v>
      </c>
      <c r="B96" s="104"/>
      <c r="C96" s="104"/>
      <c r="D96" s="39">
        <f>SUM(D89:D95)</f>
        <v>0.28199999999999997</v>
      </c>
      <c r="E96" s="37">
        <f>SUM(E89:E95)</f>
        <v>375.34199999999993</v>
      </c>
    </row>
    <row r="97" spans="1:7" ht="13.35" customHeight="1" x14ac:dyDescent="0.2">
      <c r="A97" s="110"/>
      <c r="B97" s="110"/>
      <c r="C97" s="110"/>
      <c r="D97" s="110"/>
      <c r="E97" s="110"/>
    </row>
    <row r="98" spans="1:7" ht="12.75" customHeight="1" x14ac:dyDescent="0.2">
      <c r="A98" s="114" t="s">
        <v>85</v>
      </c>
      <c r="B98" s="114"/>
      <c r="C98" s="114"/>
      <c r="D98" s="114"/>
      <c r="E98" s="114"/>
    </row>
    <row r="99" spans="1:7" ht="12.75" customHeight="1" x14ac:dyDescent="0.2">
      <c r="A99" s="62" t="s">
        <v>18</v>
      </c>
      <c r="B99" s="115" t="s">
        <v>85</v>
      </c>
      <c r="C99" s="115"/>
      <c r="D99" s="61" t="s">
        <v>65</v>
      </c>
      <c r="E99" s="61" t="s">
        <v>36</v>
      </c>
    </row>
    <row r="100" spans="1:7" ht="13.35" customHeight="1" x14ac:dyDescent="0.2">
      <c r="A100" s="7" t="s">
        <v>14</v>
      </c>
      <c r="B100" s="113" t="s">
        <v>86</v>
      </c>
      <c r="C100" s="113"/>
      <c r="D100" s="40">
        <v>1.6500000000000001E-2</v>
      </c>
      <c r="E100" s="41">
        <f>E50*D100</f>
        <v>21.961500000000001</v>
      </c>
    </row>
    <row r="101" spans="1:7" ht="13.35" customHeight="1" x14ac:dyDescent="0.2">
      <c r="A101" s="7" t="s">
        <v>16</v>
      </c>
      <c r="B101" s="113" t="s">
        <v>87</v>
      </c>
      <c r="C101" s="113"/>
      <c r="D101" s="42">
        <v>3.7999999999999999E-2</v>
      </c>
      <c r="E101" s="41">
        <f>E50*D101</f>
        <v>50.577999999999996</v>
      </c>
    </row>
    <row r="102" spans="1:7" ht="13.35" customHeight="1" x14ac:dyDescent="0.2">
      <c r="A102" s="7" t="s">
        <v>18</v>
      </c>
      <c r="B102" s="113" t="s">
        <v>88</v>
      </c>
      <c r="C102" s="113"/>
      <c r="D102" s="42">
        <v>0.04</v>
      </c>
      <c r="E102" s="41">
        <f>E50*D102</f>
        <v>53.24</v>
      </c>
    </row>
    <row r="103" spans="1:7" ht="13.35" customHeight="1" x14ac:dyDescent="0.2">
      <c r="A103" s="104" t="s">
        <v>74</v>
      </c>
      <c r="B103" s="104"/>
      <c r="C103" s="104"/>
      <c r="D103" s="39">
        <f>SUM(D100:D102)</f>
        <v>9.4500000000000001E-2</v>
      </c>
      <c r="E103" s="37">
        <f>SUM(E100:E102)</f>
        <v>125.77950000000001</v>
      </c>
    </row>
    <row r="104" spans="1:7" ht="13.35" customHeight="1" x14ac:dyDescent="0.2">
      <c r="A104" s="43"/>
      <c r="B104" s="43"/>
      <c r="C104" s="43"/>
      <c r="D104" s="43"/>
      <c r="E104" s="43"/>
      <c r="F104" s="54"/>
      <c r="G104" s="54"/>
    </row>
    <row r="105" spans="1:7" ht="12.75" customHeight="1" x14ac:dyDescent="0.2">
      <c r="A105" s="114" t="s">
        <v>89</v>
      </c>
      <c r="B105" s="114"/>
      <c r="C105" s="114"/>
      <c r="D105" s="114"/>
      <c r="E105" s="114"/>
    </row>
    <row r="106" spans="1:7" ht="12.75" customHeight="1" x14ac:dyDescent="0.2">
      <c r="A106" s="62" t="s">
        <v>20</v>
      </c>
      <c r="B106" s="115" t="s">
        <v>89</v>
      </c>
      <c r="C106" s="115"/>
      <c r="D106" s="61" t="s">
        <v>65</v>
      </c>
      <c r="E106" s="61" t="s">
        <v>36</v>
      </c>
    </row>
    <row r="107" spans="1:7" ht="13.35" customHeight="1" x14ac:dyDescent="0.2">
      <c r="A107" s="7" t="s">
        <v>14</v>
      </c>
      <c r="B107" s="103" t="s">
        <v>90</v>
      </c>
      <c r="C107" s="103"/>
      <c r="D107" s="55">
        <v>0.1038</v>
      </c>
      <c r="E107" s="32">
        <f>E50*D107</f>
        <v>138.15780000000001</v>
      </c>
    </row>
    <row r="108" spans="1:7" ht="13.35" customHeight="1" x14ac:dyDescent="0.2">
      <c r="A108" s="104" t="s">
        <v>74</v>
      </c>
      <c r="B108" s="104"/>
      <c r="C108" s="104"/>
      <c r="D108" s="39">
        <v>0.1038</v>
      </c>
      <c r="E108" s="37">
        <f>SUM(E107)</f>
        <v>138.15780000000001</v>
      </c>
    </row>
    <row r="109" spans="1:7" ht="13.35" customHeight="1" x14ac:dyDescent="0.2">
      <c r="A109" s="110"/>
      <c r="B109" s="110"/>
      <c r="C109" s="110"/>
      <c r="D109" s="110"/>
      <c r="E109" s="110"/>
    </row>
    <row r="110" spans="1:7" ht="12.75" customHeight="1" x14ac:dyDescent="0.2">
      <c r="A110" s="111" t="s">
        <v>91</v>
      </c>
      <c r="B110" s="111"/>
      <c r="C110" s="111"/>
      <c r="D110" s="111"/>
      <c r="E110" s="111"/>
    </row>
    <row r="111" spans="1:7" ht="12.75" customHeight="1" x14ac:dyDescent="0.2">
      <c r="A111" s="62">
        <v>4</v>
      </c>
      <c r="B111" s="108" t="s">
        <v>92</v>
      </c>
      <c r="C111" s="108"/>
      <c r="D111" s="63" t="s">
        <v>65</v>
      </c>
      <c r="E111" s="61" t="s">
        <v>36</v>
      </c>
    </row>
    <row r="112" spans="1:7" ht="13.35" customHeight="1" x14ac:dyDescent="0.2">
      <c r="A112" s="7" t="s">
        <v>64</v>
      </c>
      <c r="B112" s="102" t="s">
        <v>63</v>
      </c>
      <c r="C112" s="102"/>
      <c r="D112" s="40">
        <v>0.36799999999999999</v>
      </c>
      <c r="E112" s="32">
        <f>E83</f>
        <v>489.80799999999994</v>
      </c>
    </row>
    <row r="113" spans="1:5" ht="13.35" customHeight="1" x14ac:dyDescent="0.2">
      <c r="A113" s="7" t="s">
        <v>93</v>
      </c>
      <c r="B113" s="102" t="s">
        <v>77</v>
      </c>
      <c r="C113" s="102"/>
      <c r="D113" s="40">
        <v>0.28199999999999997</v>
      </c>
      <c r="E113" s="32">
        <f>E96</f>
        <v>375.34199999999993</v>
      </c>
    </row>
    <row r="114" spans="1:5" ht="13.35" customHeight="1" x14ac:dyDescent="0.2">
      <c r="A114" s="7" t="s">
        <v>94</v>
      </c>
      <c r="B114" s="102" t="s">
        <v>85</v>
      </c>
      <c r="C114" s="102"/>
      <c r="D114" s="40">
        <v>9.4500000000000001E-2</v>
      </c>
      <c r="E114" s="32">
        <f>E103</f>
        <v>125.77950000000001</v>
      </c>
    </row>
    <row r="115" spans="1:5" ht="13.35" customHeight="1" x14ac:dyDescent="0.2">
      <c r="A115" s="7" t="s">
        <v>95</v>
      </c>
      <c r="B115" s="102" t="s">
        <v>89</v>
      </c>
      <c r="C115" s="102"/>
      <c r="D115" s="40">
        <v>0.1038</v>
      </c>
      <c r="E115" s="32">
        <f>E108</f>
        <v>138.15780000000001</v>
      </c>
    </row>
    <row r="116" spans="1:5" ht="13.35" customHeight="1" x14ac:dyDescent="0.2">
      <c r="A116" s="7" t="s">
        <v>96</v>
      </c>
      <c r="B116" s="103" t="s">
        <v>48</v>
      </c>
      <c r="C116" s="103"/>
      <c r="D116" s="56" t="s">
        <v>97</v>
      </c>
      <c r="E116" s="32">
        <v>0</v>
      </c>
    </row>
    <row r="117" spans="1:5" ht="13.35" customHeight="1" x14ac:dyDescent="0.2">
      <c r="A117" s="104" t="s">
        <v>74</v>
      </c>
      <c r="B117" s="104"/>
      <c r="C117" s="104"/>
      <c r="D117" s="39">
        <v>0.84830000000000005</v>
      </c>
      <c r="E117" s="37">
        <f>SUM(E112:E116)</f>
        <v>1129.0872999999999</v>
      </c>
    </row>
    <row r="118" spans="1:5" ht="13.35" customHeight="1" x14ac:dyDescent="0.2">
      <c r="A118" s="110"/>
      <c r="B118" s="110"/>
      <c r="C118" s="110"/>
      <c r="D118" s="110"/>
      <c r="E118" s="110"/>
    </row>
    <row r="119" spans="1:5" ht="12.75" customHeight="1" x14ac:dyDescent="0.2">
      <c r="A119" s="111" t="s">
        <v>98</v>
      </c>
      <c r="B119" s="111"/>
      <c r="C119" s="111"/>
      <c r="D119" s="111"/>
      <c r="E119" s="111"/>
    </row>
    <row r="120" spans="1:5" ht="12.75" customHeight="1" x14ac:dyDescent="0.2">
      <c r="A120" s="44">
        <v>5</v>
      </c>
      <c r="B120" s="112" t="s">
        <v>99</v>
      </c>
      <c r="C120" s="112"/>
      <c r="D120" s="45" t="s">
        <v>65</v>
      </c>
      <c r="E120" s="61" t="s">
        <v>36</v>
      </c>
    </row>
    <row r="121" spans="1:5" ht="13.35" customHeight="1" x14ac:dyDescent="0.2">
      <c r="A121" s="7" t="s">
        <v>14</v>
      </c>
      <c r="B121" s="102" t="s">
        <v>117</v>
      </c>
      <c r="C121" s="102"/>
      <c r="D121" s="46">
        <v>0.06</v>
      </c>
      <c r="E121" s="41">
        <f>E137*D121</f>
        <v>178.253638</v>
      </c>
    </row>
    <row r="122" spans="1:5" ht="13.35" customHeight="1" x14ac:dyDescent="0.2">
      <c r="A122" s="7" t="s">
        <v>20</v>
      </c>
      <c r="B122" s="102" t="s">
        <v>100</v>
      </c>
      <c r="C122" s="102"/>
      <c r="D122" s="47">
        <v>3.6499999999999998E-2</v>
      </c>
      <c r="E122" s="41">
        <f>(E137+E121+E124)*3.65/91.35</f>
        <v>135.32446409742749</v>
      </c>
    </row>
    <row r="123" spans="1:5" ht="13.35" customHeight="1" x14ac:dyDescent="0.2">
      <c r="A123" s="7" t="s">
        <v>41</v>
      </c>
      <c r="B123" s="102" t="s">
        <v>101</v>
      </c>
      <c r="C123" s="102"/>
      <c r="D123" s="47">
        <v>0.05</v>
      </c>
      <c r="E123" s="41">
        <f>(E137+E121+E124)*5/91.35</f>
        <v>185.3759782156541</v>
      </c>
    </row>
    <row r="124" spans="1:5" ht="13.35" customHeight="1" x14ac:dyDescent="0.2">
      <c r="A124" s="7" t="s">
        <v>43</v>
      </c>
      <c r="B124" s="102" t="s">
        <v>102</v>
      </c>
      <c r="C124" s="102"/>
      <c r="D124" s="47">
        <v>0.08</v>
      </c>
      <c r="E124" s="41">
        <f>E137*D124</f>
        <v>237.67151733333333</v>
      </c>
    </row>
    <row r="125" spans="1:5" ht="13.35" customHeight="1" x14ac:dyDescent="0.2">
      <c r="A125" s="104" t="s">
        <v>74</v>
      </c>
      <c r="B125" s="104"/>
      <c r="C125" s="104"/>
      <c r="D125" s="39">
        <f>SUM(D121:D124)</f>
        <v>0.22650000000000003</v>
      </c>
      <c r="E125" s="51">
        <f>SUM(E121:E124)</f>
        <v>736.62559764641492</v>
      </c>
    </row>
    <row r="126" spans="1:5" ht="13.35" customHeight="1" x14ac:dyDescent="0.2">
      <c r="A126" s="109" t="s">
        <v>104</v>
      </c>
      <c r="B126" s="109"/>
      <c r="C126" s="109"/>
      <c r="D126" s="109"/>
      <c r="E126" s="109"/>
    </row>
    <row r="127" spans="1:5" ht="12.75" customHeight="1" x14ac:dyDescent="0.2">
      <c r="A127" s="105" t="s">
        <v>105</v>
      </c>
      <c r="B127" s="105"/>
      <c r="C127" s="105"/>
      <c r="D127" s="105"/>
      <c r="E127" s="105"/>
    </row>
    <row r="128" spans="1:5" ht="12.75" customHeight="1" x14ac:dyDescent="0.2">
      <c r="A128" s="38"/>
      <c r="B128" s="38"/>
      <c r="C128" s="38"/>
      <c r="D128" s="38"/>
      <c r="E128" s="38"/>
    </row>
    <row r="129" spans="1:5" ht="12.75" customHeight="1" x14ac:dyDescent="0.2">
      <c r="A129" s="106" t="s">
        <v>106</v>
      </c>
      <c r="B129" s="106"/>
      <c r="C129" s="106"/>
      <c r="D129" s="106"/>
      <c r="E129" s="106"/>
    </row>
    <row r="130" spans="1:5" ht="12.75" customHeight="1" x14ac:dyDescent="0.2">
      <c r="A130" s="107" t="s">
        <v>107</v>
      </c>
      <c r="B130" s="107"/>
      <c r="C130" s="107"/>
      <c r="D130" s="107"/>
      <c r="E130" s="107"/>
    </row>
    <row r="131" spans="1:5" ht="13.35" customHeight="1" x14ac:dyDescent="0.2">
      <c r="A131" s="3"/>
      <c r="B131" s="3"/>
      <c r="C131" s="3"/>
      <c r="D131" s="3"/>
      <c r="E131" s="3"/>
    </row>
    <row r="132" spans="1:5" ht="12.75" customHeight="1" x14ac:dyDescent="0.2">
      <c r="A132" s="108" t="s">
        <v>108</v>
      </c>
      <c r="B132" s="108"/>
      <c r="C132" s="108"/>
      <c r="D132" s="108"/>
      <c r="E132" s="61" t="s">
        <v>36</v>
      </c>
    </row>
    <row r="133" spans="1:5" ht="13.35" customHeight="1" x14ac:dyDescent="0.2">
      <c r="A133" s="52" t="s">
        <v>14</v>
      </c>
      <c r="B133" s="103" t="s">
        <v>109</v>
      </c>
      <c r="C133" s="103"/>
      <c r="D133" s="103"/>
      <c r="E133" s="32">
        <f>E50</f>
        <v>1331</v>
      </c>
    </row>
    <row r="134" spans="1:5" ht="13.35" customHeight="1" x14ac:dyDescent="0.2">
      <c r="A134" s="52" t="s">
        <v>16</v>
      </c>
      <c r="B134" s="103" t="s">
        <v>110</v>
      </c>
      <c r="C134" s="103"/>
      <c r="D134" s="103"/>
      <c r="E134" s="32">
        <f>E60</f>
        <v>402.14</v>
      </c>
    </row>
    <row r="135" spans="1:5" ht="13.35" customHeight="1" x14ac:dyDescent="0.2">
      <c r="A135" s="52" t="s">
        <v>18</v>
      </c>
      <c r="B135" s="102" t="s">
        <v>111</v>
      </c>
      <c r="C135" s="102"/>
      <c r="D135" s="102"/>
      <c r="E135" s="32">
        <f>E69</f>
        <v>108.66666666666667</v>
      </c>
    </row>
    <row r="136" spans="1:5" ht="13.35" customHeight="1" x14ac:dyDescent="0.2">
      <c r="A136" s="52" t="s">
        <v>20</v>
      </c>
      <c r="B136" s="103" t="s">
        <v>112</v>
      </c>
      <c r="C136" s="103"/>
      <c r="D136" s="103"/>
      <c r="E136" s="32">
        <f>E117</f>
        <v>1129.0872999999999</v>
      </c>
    </row>
    <row r="137" spans="1:5" ht="13.35" customHeight="1" x14ac:dyDescent="0.2">
      <c r="A137" s="104" t="s">
        <v>113</v>
      </c>
      <c r="B137" s="104"/>
      <c r="C137" s="104"/>
      <c r="D137" s="104"/>
      <c r="E137" s="33">
        <f>SUM(E133:E136)</f>
        <v>2970.8939666666665</v>
      </c>
    </row>
    <row r="138" spans="1:5" ht="13.35" customHeight="1" x14ac:dyDescent="0.2">
      <c r="A138" s="52" t="s">
        <v>41</v>
      </c>
      <c r="B138" s="103" t="s">
        <v>114</v>
      </c>
      <c r="C138" s="103"/>
      <c r="D138" s="103"/>
      <c r="E138" s="41">
        <f>E125</f>
        <v>736.62559764641492</v>
      </c>
    </row>
    <row r="139" spans="1:5" ht="13.35" customHeight="1" x14ac:dyDescent="0.2">
      <c r="A139" s="104" t="s">
        <v>140</v>
      </c>
      <c r="B139" s="104"/>
      <c r="C139" s="104"/>
      <c r="D139" s="104"/>
      <c r="E139" s="37">
        <f>SUM(E137:E138)</f>
        <v>3707.5195643130814</v>
      </c>
    </row>
  </sheetData>
  <mergeCells count="138">
    <mergeCell ref="A1:E1"/>
    <mergeCell ref="B2:E2"/>
    <mergeCell ref="A3:E3"/>
    <mergeCell ref="A5:E5"/>
    <mergeCell ref="A6:E6"/>
    <mergeCell ref="A8:B8"/>
    <mergeCell ref="C8:E8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25:B25"/>
    <mergeCell ref="D25:E25"/>
    <mergeCell ref="A26:B26"/>
    <mergeCell ref="D26:E26"/>
    <mergeCell ref="A27:B27"/>
    <mergeCell ref="D27:E27"/>
    <mergeCell ref="A21:B22"/>
    <mergeCell ref="C21:C22"/>
    <mergeCell ref="D21:E22"/>
    <mergeCell ref="A23:B23"/>
    <mergeCell ref="D23:E23"/>
    <mergeCell ref="A24:B24"/>
    <mergeCell ref="D24:E24"/>
    <mergeCell ref="B36:D36"/>
    <mergeCell ref="B37:D37"/>
    <mergeCell ref="B42:D42"/>
    <mergeCell ref="A29:E29"/>
    <mergeCell ref="A33:E33"/>
    <mergeCell ref="B35:D35"/>
    <mergeCell ref="A31:B31"/>
    <mergeCell ref="A32:E32"/>
    <mergeCell ref="B34:D34"/>
    <mergeCell ref="A38:E38"/>
    <mergeCell ref="A40:E40"/>
    <mergeCell ref="B41:D41"/>
    <mergeCell ref="B49:D49"/>
    <mergeCell ref="A52:E52"/>
    <mergeCell ref="B54:D54"/>
    <mergeCell ref="B43:D43"/>
    <mergeCell ref="B44:D44"/>
    <mergeCell ref="B45:D45"/>
    <mergeCell ref="B46:D46"/>
    <mergeCell ref="B47:D47"/>
    <mergeCell ref="B48:D48"/>
    <mergeCell ref="A50:D50"/>
    <mergeCell ref="A51:E51"/>
    <mergeCell ref="B53:D53"/>
    <mergeCell ref="A62:E62"/>
    <mergeCell ref="A63:E63"/>
    <mergeCell ref="B65:D65"/>
    <mergeCell ref="B66:D66"/>
    <mergeCell ref="B55:D55"/>
    <mergeCell ref="B56:D56"/>
    <mergeCell ref="B57:D57"/>
    <mergeCell ref="B58:D58"/>
    <mergeCell ref="B59:D59"/>
    <mergeCell ref="A60:D60"/>
    <mergeCell ref="A61:E61"/>
    <mergeCell ref="B64:D64"/>
    <mergeCell ref="A73:E73"/>
    <mergeCell ref="B75:C75"/>
    <mergeCell ref="B76:C76"/>
    <mergeCell ref="B77:C77"/>
    <mergeCell ref="B78:C78"/>
    <mergeCell ref="B67:D67"/>
    <mergeCell ref="B68:D68"/>
    <mergeCell ref="A71:E71"/>
    <mergeCell ref="A72:E72"/>
    <mergeCell ref="A69:D69"/>
    <mergeCell ref="A70:E70"/>
    <mergeCell ref="B74:C74"/>
    <mergeCell ref="A85:E85"/>
    <mergeCell ref="A86:E86"/>
    <mergeCell ref="A87:E87"/>
    <mergeCell ref="B89:C89"/>
    <mergeCell ref="B90:C90"/>
    <mergeCell ref="B79:C79"/>
    <mergeCell ref="B80:C80"/>
    <mergeCell ref="B81:C81"/>
    <mergeCell ref="B82:C82"/>
    <mergeCell ref="A83:C83"/>
    <mergeCell ref="A84:E84"/>
    <mergeCell ref="B88:C88"/>
    <mergeCell ref="A98:E98"/>
    <mergeCell ref="B100:C100"/>
    <mergeCell ref="B101:C101"/>
    <mergeCell ref="B102:C102"/>
    <mergeCell ref="B91:C91"/>
    <mergeCell ref="B92:C92"/>
    <mergeCell ref="B93:C93"/>
    <mergeCell ref="B94:C94"/>
    <mergeCell ref="B95:C95"/>
    <mergeCell ref="A96:C96"/>
    <mergeCell ref="A97:E97"/>
    <mergeCell ref="B99:C99"/>
    <mergeCell ref="A110:E110"/>
    <mergeCell ref="B112:C112"/>
    <mergeCell ref="B113:C113"/>
    <mergeCell ref="B114:C114"/>
    <mergeCell ref="B115:C115"/>
    <mergeCell ref="B107:C107"/>
    <mergeCell ref="A103:C103"/>
    <mergeCell ref="A105:E105"/>
    <mergeCell ref="B106:C106"/>
    <mergeCell ref="A108:C108"/>
    <mergeCell ref="A109:E109"/>
    <mergeCell ref="B111:C111"/>
    <mergeCell ref="B122:C122"/>
    <mergeCell ref="B123:C123"/>
    <mergeCell ref="B124:C124"/>
    <mergeCell ref="A127:E127"/>
    <mergeCell ref="B116:C116"/>
    <mergeCell ref="A119:E119"/>
    <mergeCell ref="B121:C121"/>
    <mergeCell ref="A117:C117"/>
    <mergeCell ref="A118:E118"/>
    <mergeCell ref="B120:C120"/>
    <mergeCell ref="A125:C125"/>
    <mergeCell ref="A126:E126"/>
    <mergeCell ref="A139:D139"/>
    <mergeCell ref="B136:D136"/>
    <mergeCell ref="A130:E130"/>
    <mergeCell ref="B134:D134"/>
    <mergeCell ref="B135:D135"/>
    <mergeCell ref="A129:E129"/>
    <mergeCell ref="A132:D132"/>
    <mergeCell ref="B133:D133"/>
    <mergeCell ref="A137:D137"/>
    <mergeCell ref="B138:D138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97" workbookViewId="0">
      <selection activeCell="D125" sqref="D125"/>
    </sheetView>
  </sheetViews>
  <sheetFormatPr defaultRowHeight="14.8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1024" width="10.625" style="1" customWidth="1"/>
  </cols>
  <sheetData>
    <row r="1" spans="1:5" ht="18.399999999999999" customHeight="1" x14ac:dyDescent="0.25">
      <c r="A1" s="132" t="s">
        <v>7</v>
      </c>
      <c r="B1" s="132"/>
      <c r="C1" s="132"/>
      <c r="D1" s="132"/>
      <c r="E1" s="132"/>
    </row>
    <row r="2" spans="1:5" ht="19.7" customHeight="1" x14ac:dyDescent="0.25">
      <c r="A2" s="8"/>
      <c r="B2" s="133" t="s">
        <v>0</v>
      </c>
      <c r="C2" s="133"/>
      <c r="D2" s="133"/>
      <c r="E2" s="133"/>
    </row>
    <row r="3" spans="1:5" ht="14.85" customHeight="1" x14ac:dyDescent="0.2">
      <c r="A3" s="117"/>
      <c r="B3" s="117"/>
      <c r="C3" s="117"/>
      <c r="D3" s="117"/>
      <c r="E3" s="117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06" t="s">
        <v>170</v>
      </c>
      <c r="B5" s="106"/>
      <c r="C5" s="106"/>
      <c r="D5" s="106"/>
      <c r="E5" s="106"/>
    </row>
    <row r="6" spans="1:5" ht="14.85" customHeight="1" x14ac:dyDescent="0.2">
      <c r="A6" s="106"/>
      <c r="B6" s="106"/>
      <c r="C6" s="106"/>
      <c r="D6" s="106"/>
      <c r="E6" s="106"/>
    </row>
    <row r="7" spans="1:5" ht="14.25" x14ac:dyDescent="0.2"/>
    <row r="8" spans="1:5" ht="14.85" customHeight="1" x14ac:dyDescent="0.2">
      <c r="A8" s="130" t="s">
        <v>8</v>
      </c>
      <c r="B8" s="130"/>
      <c r="C8" s="125"/>
      <c r="D8" s="125"/>
      <c r="E8" s="125"/>
    </row>
    <row r="9" spans="1:5" ht="14.85" customHeight="1" x14ac:dyDescent="0.2">
      <c r="A9" s="130" t="s">
        <v>9</v>
      </c>
      <c r="B9" s="130"/>
      <c r="C9" s="131" t="s">
        <v>10</v>
      </c>
      <c r="D9" s="131"/>
      <c r="E9" s="131"/>
    </row>
    <row r="10" spans="1:5" ht="14.85" customHeight="1" x14ac:dyDescent="0.2">
      <c r="A10" s="130" t="s">
        <v>11</v>
      </c>
      <c r="B10" s="130"/>
      <c r="C10" s="131" t="s">
        <v>12</v>
      </c>
      <c r="D10" s="131"/>
      <c r="E10" s="131"/>
    </row>
    <row r="11" spans="1:5" ht="14.85" customHeight="1" x14ac:dyDescent="0.2">
      <c r="A11" s="12"/>
      <c r="B11" s="12"/>
      <c r="C11" s="13"/>
      <c r="D11" s="13"/>
      <c r="E11" s="13"/>
    </row>
    <row r="12" spans="1:5" ht="14.85" customHeight="1" x14ac:dyDescent="0.2">
      <c r="A12" s="110"/>
      <c r="B12" s="110"/>
      <c r="C12" s="110"/>
      <c r="D12" s="110"/>
      <c r="E12" s="110"/>
    </row>
    <row r="13" spans="1:5" ht="14.85" customHeight="1" x14ac:dyDescent="0.2">
      <c r="A13" s="106" t="s">
        <v>13</v>
      </c>
      <c r="B13" s="106"/>
      <c r="C13" s="106"/>
      <c r="D13" s="106"/>
      <c r="E13" s="106"/>
    </row>
    <row r="14" spans="1:5" ht="14.85" customHeight="1" x14ac:dyDescent="0.2">
      <c r="A14" s="14" t="s">
        <v>14</v>
      </c>
      <c r="B14" s="127" t="s">
        <v>15</v>
      </c>
      <c r="C14" s="127"/>
      <c r="D14" s="127"/>
      <c r="E14" s="15"/>
    </row>
    <row r="15" spans="1:5" ht="14.85" customHeight="1" x14ac:dyDescent="0.2">
      <c r="A15" s="14" t="s">
        <v>16</v>
      </c>
      <c r="B15" s="127" t="s">
        <v>17</v>
      </c>
      <c r="C15" s="127"/>
      <c r="D15" s="127"/>
      <c r="E15" s="14" t="s">
        <v>134</v>
      </c>
    </row>
    <row r="16" spans="1:5" ht="14.85" customHeight="1" x14ac:dyDescent="0.2">
      <c r="A16" s="14" t="s">
        <v>18</v>
      </c>
      <c r="B16" s="102" t="s">
        <v>19</v>
      </c>
      <c r="C16" s="102"/>
      <c r="D16" s="102"/>
      <c r="E16" s="83">
        <v>2021</v>
      </c>
    </row>
    <row r="17" spans="1:5" ht="14.85" customHeight="1" x14ac:dyDescent="0.2">
      <c r="A17" s="14" t="s">
        <v>20</v>
      </c>
      <c r="B17" s="102" t="s">
        <v>21</v>
      </c>
      <c r="C17" s="102"/>
      <c r="D17" s="102"/>
      <c r="E17" s="14" t="s">
        <v>22</v>
      </c>
    </row>
    <row r="18" spans="1:5" ht="14.85" customHeight="1" x14ac:dyDescent="0.2">
      <c r="A18" s="17"/>
      <c r="B18" s="18"/>
      <c r="C18" s="18"/>
      <c r="D18" s="18"/>
      <c r="E18" s="17"/>
    </row>
    <row r="19" spans="1:5" ht="14.85" customHeight="1" x14ac:dyDescent="0.2">
      <c r="A19" s="110"/>
      <c r="B19" s="110"/>
      <c r="C19" s="110"/>
      <c r="D19" s="110"/>
      <c r="E19" s="110"/>
    </row>
    <row r="20" spans="1:5" ht="14.85" customHeight="1" x14ac:dyDescent="0.2">
      <c r="A20" s="106" t="s">
        <v>23</v>
      </c>
      <c r="B20" s="106"/>
      <c r="C20" s="106"/>
      <c r="D20" s="106"/>
      <c r="E20" s="106"/>
    </row>
    <row r="21" spans="1:5" ht="14.85" customHeight="1" x14ac:dyDescent="0.2">
      <c r="A21" s="126" t="s">
        <v>24</v>
      </c>
      <c r="B21" s="126"/>
      <c r="C21" s="120" t="s">
        <v>25</v>
      </c>
      <c r="D21" s="120" t="s">
        <v>26</v>
      </c>
      <c r="E21" s="120"/>
    </row>
    <row r="22" spans="1:5" ht="14.85" customHeight="1" x14ac:dyDescent="0.2">
      <c r="A22" s="126"/>
      <c r="B22" s="126"/>
      <c r="C22" s="120"/>
      <c r="D22" s="120"/>
      <c r="E22" s="120"/>
    </row>
    <row r="23" spans="1:5" ht="14.85" customHeight="1" x14ac:dyDescent="0.2">
      <c r="A23" s="134" t="s">
        <v>143</v>
      </c>
      <c r="B23" s="135"/>
      <c r="C23" s="140" t="s">
        <v>27</v>
      </c>
      <c r="D23" s="143">
        <v>1</v>
      </c>
      <c r="E23" s="144"/>
    </row>
    <row r="24" spans="1:5" ht="14.85" customHeight="1" x14ac:dyDescent="0.2">
      <c r="A24" s="136"/>
      <c r="B24" s="137"/>
      <c r="C24" s="141"/>
      <c r="D24" s="145"/>
      <c r="E24" s="146"/>
    </row>
    <row r="25" spans="1:5" ht="14.85" customHeight="1" x14ac:dyDescent="0.2">
      <c r="A25" s="138"/>
      <c r="B25" s="139"/>
      <c r="C25" s="142"/>
      <c r="D25" s="147"/>
      <c r="E25" s="148"/>
    </row>
    <row r="26" spans="1:5" ht="14.85" customHeight="1" x14ac:dyDescent="0.2">
      <c r="A26" s="125"/>
      <c r="B26" s="125"/>
      <c r="C26" s="14"/>
      <c r="D26" s="125"/>
      <c r="E26" s="125"/>
    </row>
    <row r="27" spans="1:5" ht="14.85" customHeight="1" x14ac:dyDescent="0.2">
      <c r="A27" s="125"/>
      <c r="B27" s="125"/>
      <c r="C27" s="14"/>
      <c r="D27" s="125"/>
      <c r="E27" s="125"/>
    </row>
    <row r="28" spans="1:5" ht="14.85" customHeight="1" x14ac:dyDescent="0.2">
      <c r="A28" s="18"/>
      <c r="B28" s="18"/>
      <c r="C28" s="17"/>
      <c r="D28" s="21"/>
      <c r="E28" s="21"/>
    </row>
    <row r="29" spans="1:5" ht="14.85" customHeight="1" x14ac:dyDescent="0.2">
      <c r="A29" s="106" t="s">
        <v>157</v>
      </c>
      <c r="B29" s="106"/>
      <c r="C29" s="106"/>
      <c r="D29" s="106"/>
      <c r="E29" s="106"/>
    </row>
    <row r="30" spans="1:5" ht="14.85" customHeight="1" x14ac:dyDescent="0.2">
      <c r="A30" s="23"/>
      <c r="B30" s="23"/>
      <c r="C30" s="23"/>
      <c r="D30" s="23"/>
      <c r="E30" s="23"/>
    </row>
    <row r="31" spans="1:5" ht="26.85" customHeight="1" x14ac:dyDescent="0.2">
      <c r="A31" s="122" t="s">
        <v>28</v>
      </c>
      <c r="B31" s="122"/>
      <c r="C31" s="24"/>
      <c r="D31" s="24"/>
      <c r="E31" s="25"/>
    </row>
    <row r="32" spans="1:5" ht="45.75" customHeight="1" x14ac:dyDescent="0.2">
      <c r="A32" s="123" t="s">
        <v>158</v>
      </c>
      <c r="B32" s="123"/>
      <c r="C32" s="123"/>
      <c r="D32" s="123"/>
      <c r="E32" s="123"/>
    </row>
    <row r="33" spans="1:5" ht="14.85" customHeight="1" x14ac:dyDescent="0.2">
      <c r="A33" s="124" t="s">
        <v>29</v>
      </c>
      <c r="B33" s="124"/>
      <c r="C33" s="124"/>
      <c r="D33" s="124"/>
      <c r="E33" s="124"/>
    </row>
    <row r="34" spans="1:5" ht="14.85" customHeight="1" x14ac:dyDescent="0.2">
      <c r="A34" s="28">
        <v>1</v>
      </c>
      <c r="B34" s="103" t="s">
        <v>115</v>
      </c>
      <c r="C34" s="103"/>
      <c r="D34" s="103"/>
      <c r="E34" s="29" t="s">
        <v>134</v>
      </c>
    </row>
    <row r="35" spans="1:5" ht="14.85" customHeight="1" x14ac:dyDescent="0.2">
      <c r="A35" s="28">
        <v>2</v>
      </c>
      <c r="B35" s="103" t="s">
        <v>30</v>
      </c>
      <c r="C35" s="103"/>
      <c r="D35" s="103"/>
      <c r="E35" s="84">
        <v>1356</v>
      </c>
    </row>
    <row r="36" spans="1:5" ht="14.85" customHeight="1" x14ac:dyDescent="0.2">
      <c r="A36" s="53">
        <v>3</v>
      </c>
      <c r="B36" s="103" t="s">
        <v>31</v>
      </c>
      <c r="C36" s="103"/>
      <c r="D36" s="103"/>
      <c r="E36" s="91" t="s">
        <v>144</v>
      </c>
    </row>
    <row r="37" spans="1:5" ht="26.85" customHeight="1" x14ac:dyDescent="0.2">
      <c r="A37" s="14">
        <v>4</v>
      </c>
      <c r="B37" s="103" t="s">
        <v>32</v>
      </c>
      <c r="C37" s="103"/>
      <c r="D37" s="103"/>
      <c r="E37" s="85">
        <v>44197</v>
      </c>
    </row>
    <row r="38" spans="1:5" ht="26.25" customHeight="1" x14ac:dyDescent="0.2">
      <c r="A38" s="121" t="s">
        <v>33</v>
      </c>
      <c r="B38" s="121"/>
      <c r="C38" s="121"/>
      <c r="D38" s="121"/>
      <c r="E38" s="121"/>
    </row>
    <row r="39" spans="1:5" ht="14.85" customHeight="1" x14ac:dyDescent="0.2">
      <c r="A39" s="31"/>
      <c r="B39" s="31"/>
      <c r="C39" s="31"/>
      <c r="D39" s="31"/>
      <c r="E39" s="31"/>
    </row>
    <row r="40" spans="1:5" ht="14.85" customHeight="1" x14ac:dyDescent="0.2">
      <c r="A40" s="106" t="s">
        <v>34</v>
      </c>
      <c r="B40" s="106"/>
      <c r="C40" s="106"/>
      <c r="D40" s="106"/>
      <c r="E40" s="106"/>
    </row>
    <row r="41" spans="1:5" ht="14.85" customHeight="1" x14ac:dyDescent="0.2">
      <c r="A41" s="62">
        <v>1</v>
      </c>
      <c r="B41" s="112" t="s">
        <v>35</v>
      </c>
      <c r="C41" s="112"/>
      <c r="D41" s="112"/>
      <c r="E41" s="61" t="s">
        <v>36</v>
      </c>
    </row>
    <row r="42" spans="1:5" ht="14.85" customHeight="1" x14ac:dyDescent="0.2">
      <c r="A42" s="7" t="s">
        <v>14</v>
      </c>
      <c r="B42" s="102" t="s">
        <v>37</v>
      </c>
      <c r="C42" s="102"/>
      <c r="D42" s="102"/>
      <c r="E42" s="86">
        <f>E35</f>
        <v>1356</v>
      </c>
    </row>
    <row r="43" spans="1:5" ht="14.85" customHeight="1" x14ac:dyDescent="0.2">
      <c r="A43" s="7" t="s">
        <v>16</v>
      </c>
      <c r="B43" s="102" t="s">
        <v>38</v>
      </c>
      <c r="C43" s="102"/>
      <c r="D43" s="102"/>
      <c r="E43" s="86">
        <v>0</v>
      </c>
    </row>
    <row r="44" spans="1:5" ht="14.85" customHeight="1" x14ac:dyDescent="0.2">
      <c r="A44" s="7" t="s">
        <v>18</v>
      </c>
      <c r="B44" s="102" t="s">
        <v>39</v>
      </c>
      <c r="C44" s="102"/>
      <c r="D44" s="102"/>
      <c r="E44" s="86">
        <v>0</v>
      </c>
    </row>
    <row r="45" spans="1:5" ht="14.85" customHeight="1" x14ac:dyDescent="0.2">
      <c r="A45" s="7" t="s">
        <v>20</v>
      </c>
      <c r="B45" s="102" t="s">
        <v>40</v>
      </c>
      <c r="C45" s="102"/>
      <c r="D45" s="102"/>
      <c r="E45" s="86">
        <v>0</v>
      </c>
    </row>
    <row r="46" spans="1:5" ht="14.85" customHeight="1" x14ac:dyDescent="0.2">
      <c r="A46" s="7" t="s">
        <v>41</v>
      </c>
      <c r="B46" s="102" t="s">
        <v>42</v>
      </c>
      <c r="C46" s="102"/>
      <c r="D46" s="102"/>
      <c r="E46" s="86">
        <v>0</v>
      </c>
    </row>
    <row r="47" spans="1:5" ht="14.85" customHeight="1" x14ac:dyDescent="0.2">
      <c r="A47" s="7" t="s">
        <v>43</v>
      </c>
      <c r="B47" s="102" t="s">
        <v>44</v>
      </c>
      <c r="C47" s="102"/>
      <c r="D47" s="102"/>
      <c r="E47" s="86">
        <v>0</v>
      </c>
    </row>
    <row r="48" spans="1:5" ht="14.85" customHeight="1" x14ac:dyDescent="0.2">
      <c r="A48" s="7" t="s">
        <v>45</v>
      </c>
      <c r="B48" s="102" t="s">
        <v>46</v>
      </c>
      <c r="C48" s="102"/>
      <c r="D48" s="102"/>
      <c r="E48" s="86">
        <v>0</v>
      </c>
    </row>
    <row r="49" spans="1:5" ht="14.85" customHeight="1" x14ac:dyDescent="0.2">
      <c r="A49" s="7" t="s">
        <v>47</v>
      </c>
      <c r="B49" s="102" t="s">
        <v>48</v>
      </c>
      <c r="C49" s="102"/>
      <c r="D49" s="102"/>
      <c r="E49" s="86">
        <v>0</v>
      </c>
    </row>
    <row r="50" spans="1:5" ht="14.85" customHeight="1" x14ac:dyDescent="0.2">
      <c r="A50" s="120" t="s">
        <v>49</v>
      </c>
      <c r="B50" s="120"/>
      <c r="C50" s="120"/>
      <c r="D50" s="120"/>
      <c r="E50" s="87">
        <f>SUM(E42:E49)</f>
        <v>1356</v>
      </c>
    </row>
    <row r="51" spans="1:5" ht="14.85" customHeight="1" x14ac:dyDescent="0.2">
      <c r="A51" s="110"/>
      <c r="B51" s="110"/>
      <c r="C51" s="110"/>
      <c r="D51" s="110"/>
      <c r="E51" s="110"/>
    </row>
    <row r="52" spans="1:5" ht="14.85" customHeight="1" x14ac:dyDescent="0.2">
      <c r="A52" s="106" t="s">
        <v>50</v>
      </c>
      <c r="B52" s="106"/>
      <c r="C52" s="106"/>
      <c r="D52" s="106"/>
      <c r="E52" s="106"/>
    </row>
    <row r="53" spans="1:5" ht="26.85" customHeight="1" x14ac:dyDescent="0.2">
      <c r="A53" s="62">
        <v>2</v>
      </c>
      <c r="B53" s="112" t="s">
        <v>116</v>
      </c>
      <c r="C53" s="112"/>
      <c r="D53" s="112"/>
      <c r="E53" s="61" t="s">
        <v>36</v>
      </c>
    </row>
    <row r="54" spans="1:5" ht="24.75" customHeight="1" x14ac:dyDescent="0.2">
      <c r="A54" s="7" t="s">
        <v>14</v>
      </c>
      <c r="B54" s="119" t="s">
        <v>172</v>
      </c>
      <c r="C54" s="119"/>
      <c r="D54" s="119"/>
      <c r="E54" s="89">
        <f>(2.5*2*22)-(0.06*E42)</f>
        <v>28.64</v>
      </c>
    </row>
    <row r="55" spans="1:5" ht="14.85" customHeight="1" x14ac:dyDescent="0.2">
      <c r="A55" s="7" t="s">
        <v>16</v>
      </c>
      <c r="B55" s="119" t="s">
        <v>159</v>
      </c>
      <c r="C55" s="119"/>
      <c r="D55" s="119"/>
      <c r="E55" s="90">
        <f>440-(0.2*440)</f>
        <v>352</v>
      </c>
    </row>
    <row r="56" spans="1:5" ht="14.85" customHeight="1" x14ac:dyDescent="0.2">
      <c r="A56" s="7" t="s">
        <v>18</v>
      </c>
      <c r="B56" s="119" t="s">
        <v>160</v>
      </c>
      <c r="C56" s="119"/>
      <c r="D56" s="119"/>
      <c r="E56" s="86">
        <v>10</v>
      </c>
    </row>
    <row r="57" spans="1:5" ht="14.85" customHeight="1" x14ac:dyDescent="0.2">
      <c r="A57" s="7" t="s">
        <v>20</v>
      </c>
      <c r="B57" s="119" t="s">
        <v>51</v>
      </c>
      <c r="C57" s="119"/>
      <c r="D57" s="119"/>
      <c r="E57" s="86">
        <v>0</v>
      </c>
    </row>
    <row r="58" spans="1:5" ht="14.85" customHeight="1" x14ac:dyDescent="0.2">
      <c r="A58" s="7" t="s">
        <v>41</v>
      </c>
      <c r="B58" s="119" t="s">
        <v>52</v>
      </c>
      <c r="C58" s="119"/>
      <c r="D58" s="119"/>
      <c r="E58" s="86">
        <v>10</v>
      </c>
    </row>
    <row r="59" spans="1:5" ht="14.85" customHeight="1" x14ac:dyDescent="0.2">
      <c r="A59" s="7" t="s">
        <v>43</v>
      </c>
      <c r="B59" s="119" t="s">
        <v>48</v>
      </c>
      <c r="C59" s="119"/>
      <c r="D59" s="119"/>
      <c r="E59" s="86">
        <v>0</v>
      </c>
    </row>
    <row r="60" spans="1:5" ht="14.85" customHeight="1" x14ac:dyDescent="0.2">
      <c r="A60" s="120" t="s">
        <v>53</v>
      </c>
      <c r="B60" s="120"/>
      <c r="C60" s="120"/>
      <c r="D60" s="120"/>
      <c r="E60" s="37">
        <f>SUM(E54:E59)</f>
        <v>400.64</v>
      </c>
    </row>
    <row r="61" spans="1:5" ht="14.85" customHeight="1" x14ac:dyDescent="0.2">
      <c r="A61" s="116" t="s">
        <v>54</v>
      </c>
      <c r="B61" s="116"/>
      <c r="C61" s="116"/>
      <c r="D61" s="116"/>
      <c r="E61" s="116"/>
    </row>
    <row r="62" spans="1:5" ht="14.85" customHeight="1" x14ac:dyDescent="0.2">
      <c r="A62" s="117"/>
      <c r="B62" s="117"/>
      <c r="C62" s="117"/>
      <c r="D62" s="117"/>
      <c r="E62" s="117"/>
    </row>
    <row r="63" spans="1:5" ht="14.85" customHeight="1" x14ac:dyDescent="0.2">
      <c r="A63" s="106" t="s">
        <v>55</v>
      </c>
      <c r="B63" s="106"/>
      <c r="C63" s="106"/>
      <c r="D63" s="106"/>
      <c r="E63" s="106"/>
    </row>
    <row r="64" spans="1:5" ht="14.85" customHeight="1" x14ac:dyDescent="0.2">
      <c r="A64" s="62">
        <v>3</v>
      </c>
      <c r="B64" s="112" t="s">
        <v>56</v>
      </c>
      <c r="C64" s="112"/>
      <c r="D64" s="112"/>
      <c r="E64" s="61" t="s">
        <v>36</v>
      </c>
    </row>
    <row r="65" spans="1:5" ht="14.85" customHeight="1" x14ac:dyDescent="0.2">
      <c r="A65" s="7" t="s">
        <v>14</v>
      </c>
      <c r="B65" s="102" t="s">
        <v>57</v>
      </c>
      <c r="C65" s="102"/>
      <c r="D65" s="102"/>
      <c r="E65" s="98">
        <f>Insumos!C15/12</f>
        <v>100</v>
      </c>
    </row>
    <row r="66" spans="1:5" ht="14.85" customHeight="1" x14ac:dyDescent="0.2">
      <c r="A66" s="7" t="s">
        <v>16</v>
      </c>
      <c r="B66" s="102" t="s">
        <v>58</v>
      </c>
      <c r="C66" s="102"/>
      <c r="D66" s="102"/>
      <c r="E66" s="98">
        <v>0</v>
      </c>
    </row>
    <row r="67" spans="1:5" ht="14.85" customHeight="1" x14ac:dyDescent="0.2">
      <c r="A67" s="7" t="s">
        <v>18</v>
      </c>
      <c r="B67" s="102" t="s">
        <v>59</v>
      </c>
      <c r="C67" s="102"/>
      <c r="D67" s="102"/>
      <c r="E67" s="98" t="s">
        <v>97</v>
      </c>
    </row>
    <row r="68" spans="1:5" ht="14.85" customHeight="1" x14ac:dyDescent="0.2">
      <c r="A68" s="7" t="s">
        <v>20</v>
      </c>
      <c r="B68" s="102" t="s">
        <v>48</v>
      </c>
      <c r="C68" s="102"/>
      <c r="D68" s="102"/>
      <c r="E68" s="98" t="s">
        <v>97</v>
      </c>
    </row>
    <row r="69" spans="1:5" ht="14.85" customHeight="1" x14ac:dyDescent="0.2">
      <c r="A69" s="104" t="s">
        <v>60</v>
      </c>
      <c r="B69" s="104"/>
      <c r="C69" s="104"/>
      <c r="D69" s="104"/>
      <c r="E69" s="37">
        <f>SUM(E65:E68)</f>
        <v>100</v>
      </c>
    </row>
    <row r="70" spans="1:5" ht="14.85" customHeight="1" x14ac:dyDescent="0.2">
      <c r="A70" s="116" t="s">
        <v>61</v>
      </c>
      <c r="B70" s="116"/>
      <c r="C70" s="116"/>
      <c r="D70" s="116"/>
      <c r="E70" s="116"/>
    </row>
    <row r="71" spans="1:5" ht="14.85" customHeight="1" x14ac:dyDescent="0.2">
      <c r="A71" s="117"/>
      <c r="B71" s="117"/>
      <c r="C71" s="117"/>
      <c r="D71" s="117"/>
      <c r="E71" s="117"/>
    </row>
    <row r="72" spans="1:5" ht="14.85" customHeight="1" x14ac:dyDescent="0.2">
      <c r="A72" s="106" t="s">
        <v>62</v>
      </c>
      <c r="B72" s="106"/>
      <c r="C72" s="106"/>
      <c r="D72" s="106"/>
      <c r="E72" s="106"/>
    </row>
    <row r="73" spans="1:5" ht="14.85" customHeight="1" x14ac:dyDescent="0.2">
      <c r="A73" s="114" t="s">
        <v>63</v>
      </c>
      <c r="B73" s="114"/>
      <c r="C73" s="114"/>
      <c r="D73" s="114"/>
      <c r="E73" s="114"/>
    </row>
    <row r="74" spans="1:5" ht="14.85" customHeight="1" x14ac:dyDescent="0.2">
      <c r="A74" s="62" t="s">
        <v>64</v>
      </c>
      <c r="B74" s="112" t="s">
        <v>63</v>
      </c>
      <c r="C74" s="112"/>
      <c r="D74" s="61" t="s">
        <v>65</v>
      </c>
      <c r="E74" s="61" t="s">
        <v>36</v>
      </c>
    </row>
    <row r="75" spans="1:5" ht="14.85" customHeight="1" x14ac:dyDescent="0.2">
      <c r="A75" s="7" t="s">
        <v>14</v>
      </c>
      <c r="B75" s="102" t="s">
        <v>66</v>
      </c>
      <c r="C75" s="102"/>
      <c r="D75" s="64">
        <v>0.2</v>
      </c>
      <c r="E75" s="32">
        <f>E50*D75</f>
        <v>271.2</v>
      </c>
    </row>
    <row r="76" spans="1:5" ht="14.25" x14ac:dyDescent="0.2">
      <c r="A76" s="7" t="s">
        <v>16</v>
      </c>
      <c r="B76" s="102" t="s">
        <v>67</v>
      </c>
      <c r="C76" s="102"/>
      <c r="D76" s="65">
        <v>0.08</v>
      </c>
      <c r="E76" s="32">
        <f>E50*D76</f>
        <v>108.48</v>
      </c>
    </row>
    <row r="77" spans="1:5" ht="24.75" customHeight="1" x14ac:dyDescent="0.2">
      <c r="A77" s="7" t="s">
        <v>18</v>
      </c>
      <c r="B77" s="102" t="s">
        <v>68</v>
      </c>
      <c r="C77" s="102"/>
      <c r="D77" s="66">
        <v>0.03</v>
      </c>
      <c r="E77" s="32">
        <f>E50*D77</f>
        <v>40.68</v>
      </c>
    </row>
    <row r="78" spans="1:5" ht="14.85" customHeight="1" x14ac:dyDescent="0.2">
      <c r="A78" s="7" t="s">
        <v>20</v>
      </c>
      <c r="B78" s="102" t="s">
        <v>69</v>
      </c>
      <c r="C78" s="102"/>
      <c r="D78" s="65">
        <v>2.5000000000000001E-2</v>
      </c>
      <c r="E78" s="32">
        <f>E50*D78</f>
        <v>33.9</v>
      </c>
    </row>
    <row r="79" spans="1:5" ht="14.85" customHeight="1" x14ac:dyDescent="0.2">
      <c r="A79" s="7" t="s">
        <v>41</v>
      </c>
      <c r="B79" s="102" t="s">
        <v>70</v>
      </c>
      <c r="C79" s="102"/>
      <c r="D79" s="65">
        <v>1.4999999999999999E-2</v>
      </c>
      <c r="E79" s="32">
        <f>E50*D79</f>
        <v>20.34</v>
      </c>
    </row>
    <row r="80" spans="1:5" ht="14.85" customHeight="1" x14ac:dyDescent="0.2">
      <c r="A80" s="7" t="s">
        <v>43</v>
      </c>
      <c r="B80" s="102" t="s">
        <v>71</v>
      </c>
      <c r="C80" s="102"/>
      <c r="D80" s="65">
        <v>0.01</v>
      </c>
      <c r="E80" s="32">
        <f>E50*D80</f>
        <v>13.56</v>
      </c>
    </row>
    <row r="81" spans="1:5" ht="14.85" customHeight="1" x14ac:dyDescent="0.2">
      <c r="A81" s="7" t="s">
        <v>45</v>
      </c>
      <c r="B81" s="102" t="s">
        <v>72</v>
      </c>
      <c r="C81" s="102"/>
      <c r="D81" s="65">
        <v>6.0000000000000001E-3</v>
      </c>
      <c r="E81" s="32">
        <f>E50*D81</f>
        <v>8.136000000000001</v>
      </c>
    </row>
    <row r="82" spans="1:5" ht="14.85" customHeight="1" x14ac:dyDescent="0.2">
      <c r="A82" s="7" t="s">
        <v>47</v>
      </c>
      <c r="B82" s="102" t="s">
        <v>73</v>
      </c>
      <c r="C82" s="102"/>
      <c r="D82" s="65">
        <v>2E-3</v>
      </c>
      <c r="E82" s="32">
        <f>E50*D82</f>
        <v>2.7120000000000002</v>
      </c>
    </row>
    <row r="83" spans="1:5" ht="14.25" x14ac:dyDescent="0.2">
      <c r="A83" s="104" t="s">
        <v>74</v>
      </c>
      <c r="B83" s="104"/>
      <c r="C83" s="104"/>
      <c r="D83" s="39">
        <f>SUM(D75:D82)</f>
        <v>0.3680000000000001</v>
      </c>
      <c r="E83" s="37">
        <f>SUM(E75:E82)</f>
        <v>499.00799999999998</v>
      </c>
    </row>
    <row r="84" spans="1:5" ht="23.25" customHeight="1" x14ac:dyDescent="0.2">
      <c r="A84" s="116" t="s">
        <v>75</v>
      </c>
      <c r="B84" s="116"/>
      <c r="C84" s="116"/>
      <c r="D84" s="116"/>
      <c r="E84" s="116"/>
    </row>
    <row r="85" spans="1:5" ht="14.85" customHeight="1" x14ac:dyDescent="0.2">
      <c r="A85" s="105" t="s">
        <v>76</v>
      </c>
      <c r="B85" s="105"/>
      <c r="C85" s="105"/>
      <c r="D85" s="105"/>
      <c r="E85" s="105"/>
    </row>
    <row r="86" spans="1:5" ht="14.85" customHeight="1" x14ac:dyDescent="0.2">
      <c r="A86" s="117"/>
      <c r="B86" s="117"/>
      <c r="C86" s="117"/>
      <c r="D86" s="117"/>
      <c r="E86" s="117"/>
    </row>
    <row r="87" spans="1:5" ht="14.85" customHeight="1" x14ac:dyDescent="0.2">
      <c r="A87" s="114" t="s">
        <v>77</v>
      </c>
      <c r="B87" s="114"/>
      <c r="C87" s="114"/>
      <c r="D87" s="114"/>
      <c r="E87" s="114"/>
    </row>
    <row r="88" spans="1:5" ht="14.85" customHeight="1" x14ac:dyDescent="0.2">
      <c r="A88" s="62" t="s">
        <v>16</v>
      </c>
      <c r="B88" s="112" t="s">
        <v>77</v>
      </c>
      <c r="C88" s="112"/>
      <c r="D88" s="61" t="s">
        <v>65</v>
      </c>
      <c r="E88" s="61" t="s">
        <v>36</v>
      </c>
    </row>
    <row r="89" spans="1:5" ht="14.85" customHeight="1" x14ac:dyDescent="0.2">
      <c r="A89" s="7" t="s">
        <v>14</v>
      </c>
      <c r="B89" s="102" t="s">
        <v>78</v>
      </c>
      <c r="C89" s="102"/>
      <c r="D89" s="35">
        <v>8.3299999999999999E-2</v>
      </c>
      <c r="E89" s="32">
        <f>E50*D89</f>
        <v>112.95479999999999</v>
      </c>
    </row>
    <row r="90" spans="1:5" ht="14.85" customHeight="1" x14ac:dyDescent="0.2">
      <c r="A90" s="7" t="s">
        <v>16</v>
      </c>
      <c r="B90" s="102" t="s">
        <v>79</v>
      </c>
      <c r="C90" s="102"/>
      <c r="D90" s="36">
        <v>0.1203</v>
      </c>
      <c r="E90" s="32">
        <f>E50*D90</f>
        <v>163.1268</v>
      </c>
    </row>
    <row r="91" spans="1:5" ht="14.85" customHeight="1" x14ac:dyDescent="0.2">
      <c r="A91" s="7" t="s">
        <v>18</v>
      </c>
      <c r="B91" s="102" t="s">
        <v>80</v>
      </c>
      <c r="C91" s="102"/>
      <c r="D91" s="36">
        <v>3.7000000000000002E-3</v>
      </c>
      <c r="E91" s="32">
        <f>D91*E50</f>
        <v>5.0171999999999999</v>
      </c>
    </row>
    <row r="92" spans="1:5" ht="14.85" customHeight="1" x14ac:dyDescent="0.2">
      <c r="A92" s="7" t="s">
        <v>20</v>
      </c>
      <c r="B92" s="102" t="s">
        <v>81</v>
      </c>
      <c r="C92" s="102"/>
      <c r="D92" s="36">
        <v>1.8499999999999999E-2</v>
      </c>
      <c r="E92" s="32">
        <f>E50*D92</f>
        <v>25.085999999999999</v>
      </c>
    </row>
    <row r="93" spans="1:5" ht="14.85" customHeight="1" x14ac:dyDescent="0.2">
      <c r="A93" s="7" t="s">
        <v>41</v>
      </c>
      <c r="B93" s="102" t="s">
        <v>82</v>
      </c>
      <c r="C93" s="102"/>
      <c r="D93" s="36">
        <v>1.2999999999999999E-2</v>
      </c>
      <c r="E93" s="32">
        <f>E50*D93</f>
        <v>17.628</v>
      </c>
    </row>
    <row r="94" spans="1:5" ht="14.85" customHeight="1" x14ac:dyDescent="0.2">
      <c r="A94" s="7" t="s">
        <v>43</v>
      </c>
      <c r="B94" s="102" t="s">
        <v>83</v>
      </c>
      <c r="C94" s="102"/>
      <c r="D94" s="36">
        <v>2.9899999999999999E-2</v>
      </c>
      <c r="E94" s="32">
        <f>E50*D94</f>
        <v>40.544399999999996</v>
      </c>
    </row>
    <row r="95" spans="1:5" ht="14.85" customHeight="1" x14ac:dyDescent="0.2">
      <c r="A95" s="7" t="s">
        <v>45</v>
      </c>
      <c r="B95" s="102" t="s">
        <v>84</v>
      </c>
      <c r="C95" s="102"/>
      <c r="D95" s="36">
        <v>1.3299999999999999E-2</v>
      </c>
      <c r="E95" s="32">
        <f>E50*D95</f>
        <v>18.034800000000001</v>
      </c>
    </row>
    <row r="96" spans="1:5" ht="14.85" customHeight="1" x14ac:dyDescent="0.2">
      <c r="A96" s="104" t="s">
        <v>74</v>
      </c>
      <c r="B96" s="104"/>
      <c r="C96" s="104"/>
      <c r="D96" s="39">
        <f>SUM(D89:D95)</f>
        <v>0.28199999999999997</v>
      </c>
      <c r="E96" s="37">
        <f>SUM(E89:E95)</f>
        <v>382.392</v>
      </c>
    </row>
    <row r="97" spans="1:5" ht="14.85" customHeight="1" x14ac:dyDescent="0.2">
      <c r="A97" s="110"/>
      <c r="B97" s="110"/>
      <c r="C97" s="110"/>
      <c r="D97" s="110"/>
      <c r="E97" s="110"/>
    </row>
    <row r="98" spans="1:5" ht="14.85" customHeight="1" x14ac:dyDescent="0.2">
      <c r="A98" s="114" t="s">
        <v>85</v>
      </c>
      <c r="B98" s="114"/>
      <c r="C98" s="114"/>
      <c r="D98" s="114"/>
      <c r="E98" s="114"/>
    </row>
    <row r="99" spans="1:5" ht="14.85" customHeight="1" x14ac:dyDescent="0.2">
      <c r="A99" s="62" t="s">
        <v>18</v>
      </c>
      <c r="B99" s="115" t="s">
        <v>85</v>
      </c>
      <c r="C99" s="115"/>
      <c r="D99" s="61" t="s">
        <v>65</v>
      </c>
      <c r="E99" s="61" t="s">
        <v>36</v>
      </c>
    </row>
    <row r="100" spans="1:5" ht="14.85" customHeight="1" x14ac:dyDescent="0.2">
      <c r="A100" s="7" t="s">
        <v>14</v>
      </c>
      <c r="B100" s="113" t="s">
        <v>86</v>
      </c>
      <c r="C100" s="113"/>
      <c r="D100" s="40">
        <v>1.6500000000000001E-2</v>
      </c>
      <c r="E100" s="41">
        <f>E50*D100</f>
        <v>22.374000000000002</v>
      </c>
    </row>
    <row r="101" spans="1:5" ht="14.85" customHeight="1" x14ac:dyDescent="0.2">
      <c r="A101" s="7" t="s">
        <v>16</v>
      </c>
      <c r="B101" s="113" t="s">
        <v>87</v>
      </c>
      <c r="C101" s="113"/>
      <c r="D101" s="42">
        <v>3.7999999999999999E-2</v>
      </c>
      <c r="E101" s="41">
        <f>E50*D101</f>
        <v>51.527999999999999</v>
      </c>
    </row>
    <row r="102" spans="1:5" ht="14.85" customHeight="1" x14ac:dyDescent="0.2">
      <c r="A102" s="7" t="s">
        <v>18</v>
      </c>
      <c r="B102" s="113" t="s">
        <v>88</v>
      </c>
      <c r="C102" s="113"/>
      <c r="D102" s="42">
        <v>0.04</v>
      </c>
      <c r="E102" s="41">
        <f>E50*D102</f>
        <v>54.24</v>
      </c>
    </row>
    <row r="103" spans="1:5" ht="14.85" customHeight="1" x14ac:dyDescent="0.2">
      <c r="A103" s="104" t="s">
        <v>74</v>
      </c>
      <c r="B103" s="104"/>
      <c r="C103" s="104"/>
      <c r="D103" s="39">
        <f>SUM(D100:D102)</f>
        <v>9.4500000000000001E-2</v>
      </c>
      <c r="E103" s="37">
        <f>SUM(E100:E102)</f>
        <v>128.142</v>
      </c>
    </row>
    <row r="104" spans="1:5" ht="14.85" customHeight="1" x14ac:dyDescent="0.2">
      <c r="A104" s="43"/>
      <c r="B104" s="43"/>
      <c r="C104" s="43"/>
      <c r="D104" s="43"/>
      <c r="E104" s="43"/>
    </row>
    <row r="105" spans="1:5" ht="14.85" customHeight="1" x14ac:dyDescent="0.2">
      <c r="A105" s="114" t="s">
        <v>89</v>
      </c>
      <c r="B105" s="114"/>
      <c r="C105" s="114"/>
      <c r="D105" s="114"/>
      <c r="E105" s="114"/>
    </row>
    <row r="106" spans="1:5" ht="14.85" customHeight="1" x14ac:dyDescent="0.2">
      <c r="A106" s="62" t="s">
        <v>20</v>
      </c>
      <c r="B106" s="115" t="s">
        <v>89</v>
      </c>
      <c r="C106" s="115"/>
      <c r="D106" s="61" t="s">
        <v>65</v>
      </c>
      <c r="E106" s="61" t="s">
        <v>36</v>
      </c>
    </row>
    <row r="107" spans="1:5" ht="14.85" customHeight="1" x14ac:dyDescent="0.2">
      <c r="A107" s="7" t="s">
        <v>14</v>
      </c>
      <c r="B107" s="103" t="s">
        <v>90</v>
      </c>
      <c r="C107" s="103"/>
      <c r="D107" s="55">
        <v>0.1038</v>
      </c>
      <c r="E107" s="32">
        <f>E50*D107</f>
        <v>140.75280000000001</v>
      </c>
    </row>
    <row r="108" spans="1:5" ht="14.85" customHeight="1" x14ac:dyDescent="0.2">
      <c r="A108" s="104" t="s">
        <v>74</v>
      </c>
      <c r="B108" s="104"/>
      <c r="C108" s="104"/>
      <c r="D108" s="39">
        <v>0.1038</v>
      </c>
      <c r="E108" s="37">
        <f>SUM(E107)</f>
        <v>140.75280000000001</v>
      </c>
    </row>
    <row r="109" spans="1:5" ht="14.85" customHeight="1" x14ac:dyDescent="0.2">
      <c r="A109" s="110"/>
      <c r="B109" s="110"/>
      <c r="C109" s="110"/>
      <c r="D109" s="110"/>
      <c r="E109" s="110"/>
    </row>
    <row r="110" spans="1:5" ht="14.85" customHeight="1" x14ac:dyDescent="0.2">
      <c r="A110" s="111" t="s">
        <v>91</v>
      </c>
      <c r="B110" s="111"/>
      <c r="C110" s="111"/>
      <c r="D110" s="111"/>
      <c r="E110" s="111"/>
    </row>
    <row r="111" spans="1:5" ht="14.85" customHeight="1" x14ac:dyDescent="0.2">
      <c r="A111" s="62">
        <v>4</v>
      </c>
      <c r="B111" s="108" t="s">
        <v>92</v>
      </c>
      <c r="C111" s="108"/>
      <c r="D111" s="63" t="s">
        <v>65</v>
      </c>
      <c r="E111" s="61" t="s">
        <v>36</v>
      </c>
    </row>
    <row r="112" spans="1:5" ht="14.85" customHeight="1" x14ac:dyDescent="0.2">
      <c r="A112" s="7" t="s">
        <v>64</v>
      </c>
      <c r="B112" s="102" t="s">
        <v>63</v>
      </c>
      <c r="C112" s="102"/>
      <c r="D112" s="40">
        <v>0.36799999999999999</v>
      </c>
      <c r="E112" s="32">
        <f>E83</f>
        <v>499.00799999999998</v>
      </c>
    </row>
    <row r="113" spans="1:5" ht="14.85" customHeight="1" x14ac:dyDescent="0.2">
      <c r="A113" s="7" t="s">
        <v>93</v>
      </c>
      <c r="B113" s="102" t="s">
        <v>77</v>
      </c>
      <c r="C113" s="102"/>
      <c r="D113" s="40">
        <v>0.28199999999999997</v>
      </c>
      <c r="E113" s="32">
        <f>E96</f>
        <v>382.392</v>
      </c>
    </row>
    <row r="114" spans="1:5" ht="14.85" customHeight="1" x14ac:dyDescent="0.2">
      <c r="A114" s="7" t="s">
        <v>94</v>
      </c>
      <c r="B114" s="102" t="s">
        <v>85</v>
      </c>
      <c r="C114" s="102"/>
      <c r="D114" s="40">
        <v>9.4500000000000001E-2</v>
      </c>
      <c r="E114" s="32">
        <f>E103</f>
        <v>128.142</v>
      </c>
    </row>
    <row r="115" spans="1:5" ht="14.85" customHeight="1" x14ac:dyDescent="0.2">
      <c r="A115" s="7" t="s">
        <v>95</v>
      </c>
      <c r="B115" s="102" t="s">
        <v>89</v>
      </c>
      <c r="C115" s="102"/>
      <c r="D115" s="40">
        <v>0.1038</v>
      </c>
      <c r="E115" s="32">
        <f>E108</f>
        <v>140.75280000000001</v>
      </c>
    </row>
    <row r="116" spans="1:5" ht="14.85" customHeight="1" x14ac:dyDescent="0.2">
      <c r="A116" s="7" t="s">
        <v>96</v>
      </c>
      <c r="B116" s="103" t="s">
        <v>48</v>
      </c>
      <c r="C116" s="103"/>
      <c r="D116" s="56" t="s">
        <v>97</v>
      </c>
      <c r="E116" s="32">
        <v>0</v>
      </c>
    </row>
    <row r="117" spans="1:5" ht="14.85" customHeight="1" x14ac:dyDescent="0.2">
      <c r="A117" s="104" t="s">
        <v>74</v>
      </c>
      <c r="B117" s="104"/>
      <c r="C117" s="104"/>
      <c r="D117" s="39">
        <v>0.84830000000000005</v>
      </c>
      <c r="E117" s="37">
        <f>SUM(E112:E116)</f>
        <v>1150.2947999999999</v>
      </c>
    </row>
    <row r="118" spans="1:5" ht="14.85" customHeight="1" x14ac:dyDescent="0.2">
      <c r="A118" s="110"/>
      <c r="B118" s="110"/>
      <c r="C118" s="110"/>
      <c r="D118" s="110"/>
      <c r="E118" s="110"/>
    </row>
    <row r="119" spans="1:5" ht="14.85" customHeight="1" x14ac:dyDescent="0.2">
      <c r="A119" s="111" t="s">
        <v>98</v>
      </c>
      <c r="B119" s="111"/>
      <c r="C119" s="111"/>
      <c r="D119" s="111"/>
      <c r="E119" s="111"/>
    </row>
    <row r="120" spans="1:5" ht="14.85" customHeight="1" x14ac:dyDescent="0.2">
      <c r="A120" s="44">
        <v>5</v>
      </c>
      <c r="B120" s="112" t="s">
        <v>99</v>
      </c>
      <c r="C120" s="112"/>
      <c r="D120" s="45" t="s">
        <v>65</v>
      </c>
      <c r="E120" s="61" t="s">
        <v>36</v>
      </c>
    </row>
    <row r="121" spans="1:5" ht="14.85" customHeight="1" x14ac:dyDescent="0.2">
      <c r="A121" s="7" t="s">
        <v>14</v>
      </c>
      <c r="B121" s="102" t="s">
        <v>117</v>
      </c>
      <c r="C121" s="102"/>
      <c r="D121" s="46">
        <v>0.06</v>
      </c>
      <c r="E121" s="41">
        <f>E137*D121</f>
        <v>180.416088</v>
      </c>
    </row>
    <row r="122" spans="1:5" ht="14.85" customHeight="1" x14ac:dyDescent="0.2">
      <c r="A122" s="7" t="s">
        <v>20</v>
      </c>
      <c r="B122" s="102" t="s">
        <v>100</v>
      </c>
      <c r="C122" s="102"/>
      <c r="D122" s="47">
        <v>3.6499999999999998E-2</v>
      </c>
      <c r="E122" s="41">
        <f>(E137+E121+E124)*3.65/91.35</f>
        <v>136.96612701477832</v>
      </c>
    </row>
    <row r="123" spans="1:5" ht="14.85" customHeight="1" x14ac:dyDescent="0.2">
      <c r="A123" s="7" t="s">
        <v>41</v>
      </c>
      <c r="B123" s="102" t="s">
        <v>101</v>
      </c>
      <c r="C123" s="102"/>
      <c r="D123" s="47">
        <v>0.05</v>
      </c>
      <c r="E123" s="41">
        <f>(E137+E121+E124)*5/91.35</f>
        <v>187.62483152709362</v>
      </c>
    </row>
    <row r="124" spans="1:5" ht="14.85" customHeight="1" x14ac:dyDescent="0.2">
      <c r="A124" s="7" t="s">
        <v>43</v>
      </c>
      <c r="B124" s="102" t="s">
        <v>102</v>
      </c>
      <c r="C124" s="102"/>
      <c r="D124" s="47">
        <v>0.08</v>
      </c>
      <c r="E124" s="41">
        <f>E137*D124</f>
        <v>240.55478400000001</v>
      </c>
    </row>
    <row r="125" spans="1:5" ht="14.85" customHeight="1" x14ac:dyDescent="0.2">
      <c r="A125" s="104" t="s">
        <v>74</v>
      </c>
      <c r="B125" s="104"/>
      <c r="C125" s="104"/>
      <c r="D125" s="39">
        <f>SUM(D121:D124)</f>
        <v>0.22650000000000003</v>
      </c>
      <c r="E125" s="51">
        <f>SUM(E121:E124)</f>
        <v>745.56183054187204</v>
      </c>
    </row>
    <row r="126" spans="1:5" ht="14.85" customHeight="1" x14ac:dyDescent="0.2">
      <c r="A126" s="109" t="s">
        <v>104</v>
      </c>
      <c r="B126" s="109"/>
      <c r="C126" s="109"/>
      <c r="D126" s="109"/>
      <c r="E126" s="109"/>
    </row>
    <row r="127" spans="1:5" ht="14.85" customHeight="1" x14ac:dyDescent="0.2">
      <c r="A127" s="105" t="s">
        <v>105</v>
      </c>
      <c r="B127" s="105"/>
      <c r="C127" s="105"/>
      <c r="D127" s="105"/>
      <c r="E127" s="105"/>
    </row>
    <row r="128" spans="1:5" ht="14.85" customHeight="1" x14ac:dyDescent="0.2">
      <c r="A128" s="38"/>
      <c r="B128" s="38"/>
      <c r="C128" s="38"/>
      <c r="D128" s="38"/>
      <c r="E128" s="38"/>
    </row>
    <row r="129" spans="1:5" ht="14.85" customHeight="1" x14ac:dyDescent="0.2">
      <c r="A129" s="106" t="s">
        <v>106</v>
      </c>
      <c r="B129" s="106"/>
      <c r="C129" s="106"/>
      <c r="D129" s="106"/>
      <c r="E129" s="106"/>
    </row>
    <row r="130" spans="1:5" ht="14.85" customHeight="1" x14ac:dyDescent="0.2">
      <c r="A130" s="107" t="s">
        <v>107</v>
      </c>
      <c r="B130" s="107"/>
      <c r="C130" s="107"/>
      <c r="D130" s="107"/>
      <c r="E130" s="107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108" t="s">
        <v>108</v>
      </c>
      <c r="B132" s="108"/>
      <c r="C132" s="108"/>
      <c r="D132" s="108"/>
      <c r="E132" s="61" t="s">
        <v>36</v>
      </c>
    </row>
    <row r="133" spans="1:5" ht="14.85" customHeight="1" x14ac:dyDescent="0.2">
      <c r="A133" s="52" t="s">
        <v>14</v>
      </c>
      <c r="B133" s="103" t="s">
        <v>109</v>
      </c>
      <c r="C133" s="103"/>
      <c r="D133" s="103"/>
      <c r="E133" s="32">
        <f>E50</f>
        <v>1356</v>
      </c>
    </row>
    <row r="134" spans="1:5" ht="14.85" customHeight="1" x14ac:dyDescent="0.2">
      <c r="A134" s="52" t="s">
        <v>16</v>
      </c>
      <c r="B134" s="103" t="s">
        <v>110</v>
      </c>
      <c r="C134" s="103"/>
      <c r="D134" s="103"/>
      <c r="E134" s="32">
        <f>E60</f>
        <v>400.64</v>
      </c>
    </row>
    <row r="135" spans="1:5" ht="14.85" customHeight="1" x14ac:dyDescent="0.2">
      <c r="A135" s="52" t="s">
        <v>18</v>
      </c>
      <c r="B135" s="102" t="s">
        <v>111</v>
      </c>
      <c r="C135" s="102"/>
      <c r="D135" s="102"/>
      <c r="E135" s="32">
        <f>E69</f>
        <v>100</v>
      </c>
    </row>
    <row r="136" spans="1:5" ht="14.85" customHeight="1" x14ac:dyDescent="0.2">
      <c r="A136" s="52" t="s">
        <v>20</v>
      </c>
      <c r="B136" s="103" t="s">
        <v>112</v>
      </c>
      <c r="C136" s="103"/>
      <c r="D136" s="103"/>
      <c r="E136" s="32">
        <f>E117</f>
        <v>1150.2947999999999</v>
      </c>
    </row>
    <row r="137" spans="1:5" ht="14.85" customHeight="1" x14ac:dyDescent="0.2">
      <c r="A137" s="104" t="s">
        <v>113</v>
      </c>
      <c r="B137" s="104"/>
      <c r="C137" s="104"/>
      <c r="D137" s="104"/>
      <c r="E137" s="33">
        <f>SUM(E133:E136)</f>
        <v>3006.9348</v>
      </c>
    </row>
    <row r="138" spans="1:5" ht="14.85" customHeight="1" x14ac:dyDescent="0.2">
      <c r="A138" s="52" t="s">
        <v>41</v>
      </c>
      <c r="B138" s="103" t="s">
        <v>114</v>
      </c>
      <c r="C138" s="103"/>
      <c r="D138" s="103"/>
      <c r="E138" s="41">
        <f>E125</f>
        <v>745.56183054187204</v>
      </c>
    </row>
    <row r="139" spans="1:5" ht="14.85" customHeight="1" x14ac:dyDescent="0.2">
      <c r="A139" s="104" t="s">
        <v>146</v>
      </c>
      <c r="B139" s="104"/>
      <c r="C139" s="104"/>
      <c r="D139" s="104"/>
      <c r="E139" s="37">
        <f>SUM(E137:E138)</f>
        <v>3752.496630541872</v>
      </c>
    </row>
  </sheetData>
  <mergeCells count="135">
    <mergeCell ref="A139:D139"/>
    <mergeCell ref="A23:B25"/>
    <mergeCell ref="C23:C25"/>
    <mergeCell ref="D23:E25"/>
    <mergeCell ref="A26:B26"/>
    <mergeCell ref="D26:E26"/>
    <mergeCell ref="A27:B27"/>
    <mergeCell ref="D27:E27"/>
    <mergeCell ref="A29:E29"/>
    <mergeCell ref="A31:B31"/>
    <mergeCell ref="A33:E33"/>
    <mergeCell ref="B37:D37"/>
    <mergeCell ref="A38:E38"/>
    <mergeCell ref="B47:D47"/>
    <mergeCell ref="B48:D48"/>
    <mergeCell ref="A51:E51"/>
    <mergeCell ref="B41:D41"/>
    <mergeCell ref="B42:D42"/>
    <mergeCell ref="B43:D43"/>
    <mergeCell ref="B44:D44"/>
    <mergeCell ref="B45:D45"/>
    <mergeCell ref="B46:D46"/>
    <mergeCell ref="B49:D49"/>
    <mergeCell ref="A50:D50"/>
    <mergeCell ref="A1:E1"/>
    <mergeCell ref="B2:E2"/>
    <mergeCell ref="A3:E3"/>
    <mergeCell ref="A5:E5"/>
    <mergeCell ref="A6:E6"/>
    <mergeCell ref="A8:B8"/>
    <mergeCell ref="C8:E8"/>
    <mergeCell ref="B14:D14"/>
    <mergeCell ref="A13:E13"/>
    <mergeCell ref="B15:D15"/>
    <mergeCell ref="B16:D16"/>
    <mergeCell ref="A9:B9"/>
    <mergeCell ref="C9:E9"/>
    <mergeCell ref="A10:B10"/>
    <mergeCell ref="C10:E10"/>
    <mergeCell ref="A12:E12"/>
    <mergeCell ref="B17:D17"/>
    <mergeCell ref="A19:E19"/>
    <mergeCell ref="A20:E20"/>
    <mergeCell ref="A21:B22"/>
    <mergeCell ref="C21:C22"/>
    <mergeCell ref="D21:E22"/>
    <mergeCell ref="B34:D34"/>
    <mergeCell ref="B35:D35"/>
    <mergeCell ref="B36:D36"/>
    <mergeCell ref="A32:E32"/>
    <mergeCell ref="A40:E40"/>
    <mergeCell ref="A52:E52"/>
    <mergeCell ref="A61:E61"/>
    <mergeCell ref="A62:E62"/>
    <mergeCell ref="B64:D64"/>
    <mergeCell ref="B53:D53"/>
    <mergeCell ref="B54:D54"/>
    <mergeCell ref="B55:D55"/>
    <mergeCell ref="B56:D56"/>
    <mergeCell ref="B57:D57"/>
    <mergeCell ref="B58:D58"/>
    <mergeCell ref="B59:D59"/>
    <mergeCell ref="A60:D60"/>
    <mergeCell ref="A63:E63"/>
    <mergeCell ref="A71:E71"/>
    <mergeCell ref="A72:E72"/>
    <mergeCell ref="B74:C74"/>
    <mergeCell ref="B75:C75"/>
    <mergeCell ref="B76:C76"/>
    <mergeCell ref="B65:D65"/>
    <mergeCell ref="B66:D66"/>
    <mergeCell ref="B67:D67"/>
    <mergeCell ref="A70:E70"/>
    <mergeCell ref="B68:D68"/>
    <mergeCell ref="A69:D69"/>
    <mergeCell ref="A73:E73"/>
    <mergeCell ref="A84:E84"/>
    <mergeCell ref="A85:E85"/>
    <mergeCell ref="A86:E86"/>
    <mergeCell ref="B88:C88"/>
    <mergeCell ref="B77:C77"/>
    <mergeCell ref="B78:C78"/>
    <mergeCell ref="B79:C79"/>
    <mergeCell ref="B80:C80"/>
    <mergeCell ref="B81:C81"/>
    <mergeCell ref="B82:C82"/>
    <mergeCell ref="A83:C83"/>
    <mergeCell ref="A87:E87"/>
    <mergeCell ref="A97:E97"/>
    <mergeCell ref="B99:C99"/>
    <mergeCell ref="B100:C100"/>
    <mergeCell ref="B89:C89"/>
    <mergeCell ref="B90:C90"/>
    <mergeCell ref="B91:C91"/>
    <mergeCell ref="B92:C92"/>
    <mergeCell ref="B93:C93"/>
    <mergeCell ref="B94:C94"/>
    <mergeCell ref="B95:C95"/>
    <mergeCell ref="A96:C96"/>
    <mergeCell ref="A98:E98"/>
    <mergeCell ref="A109:E109"/>
    <mergeCell ref="B111:C111"/>
    <mergeCell ref="B112:C112"/>
    <mergeCell ref="B113:C113"/>
    <mergeCell ref="B101:C101"/>
    <mergeCell ref="B106:C106"/>
    <mergeCell ref="B102:C102"/>
    <mergeCell ref="A103:C103"/>
    <mergeCell ref="A105:E105"/>
    <mergeCell ref="B107:C107"/>
    <mergeCell ref="A108:C108"/>
    <mergeCell ref="A110:E110"/>
    <mergeCell ref="B120:C120"/>
    <mergeCell ref="B121:C121"/>
    <mergeCell ref="B122:C122"/>
    <mergeCell ref="B123:C123"/>
    <mergeCell ref="B114:C114"/>
    <mergeCell ref="B115:C115"/>
    <mergeCell ref="A118:E118"/>
    <mergeCell ref="B116:C116"/>
    <mergeCell ref="A117:C117"/>
    <mergeCell ref="A119:E119"/>
    <mergeCell ref="B136:D136"/>
    <mergeCell ref="A137:D137"/>
    <mergeCell ref="B138:D138"/>
    <mergeCell ref="B124:C124"/>
    <mergeCell ref="A125:C125"/>
    <mergeCell ref="B134:D134"/>
    <mergeCell ref="B135:D135"/>
    <mergeCell ref="A126:E126"/>
    <mergeCell ref="A129:E129"/>
    <mergeCell ref="B133:D133"/>
    <mergeCell ref="A127:E127"/>
    <mergeCell ref="A130:E130"/>
    <mergeCell ref="A132:D132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106" workbookViewId="0">
      <selection activeCell="D125" sqref="D125"/>
    </sheetView>
  </sheetViews>
  <sheetFormatPr defaultRowHeight="14.8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1024" width="10.625" style="1" customWidth="1"/>
  </cols>
  <sheetData>
    <row r="1" spans="1:5" ht="18.399999999999999" customHeight="1" x14ac:dyDescent="0.25">
      <c r="A1" s="132" t="s">
        <v>7</v>
      </c>
      <c r="B1" s="132"/>
      <c r="C1" s="132"/>
      <c r="D1" s="132"/>
      <c r="E1" s="132"/>
    </row>
    <row r="2" spans="1:5" ht="19.7" customHeight="1" x14ac:dyDescent="0.25">
      <c r="A2" s="8"/>
      <c r="B2" s="133" t="s">
        <v>0</v>
      </c>
      <c r="C2" s="133"/>
      <c r="D2" s="133"/>
      <c r="E2" s="133"/>
    </row>
    <row r="3" spans="1:5" ht="14.85" customHeight="1" x14ac:dyDescent="0.2">
      <c r="A3" s="117"/>
      <c r="B3" s="117"/>
      <c r="C3" s="117"/>
      <c r="D3" s="117"/>
      <c r="E3" s="117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06" t="s">
        <v>170</v>
      </c>
      <c r="B5" s="106"/>
      <c r="C5" s="106"/>
      <c r="D5" s="106"/>
      <c r="E5" s="106"/>
    </row>
    <row r="6" spans="1:5" ht="14.85" customHeight="1" x14ac:dyDescent="0.2">
      <c r="A6" s="106"/>
      <c r="B6" s="106"/>
      <c r="C6" s="106"/>
      <c r="D6" s="106"/>
      <c r="E6" s="106"/>
    </row>
    <row r="7" spans="1:5" ht="14.25" x14ac:dyDescent="0.2"/>
    <row r="8" spans="1:5" ht="14.85" customHeight="1" x14ac:dyDescent="0.2">
      <c r="A8" s="130" t="s">
        <v>8</v>
      </c>
      <c r="B8" s="130"/>
      <c r="C8" s="125"/>
      <c r="D8" s="125"/>
      <c r="E8" s="125"/>
    </row>
    <row r="9" spans="1:5" ht="14.85" customHeight="1" x14ac:dyDescent="0.2">
      <c r="A9" s="130" t="s">
        <v>9</v>
      </c>
      <c r="B9" s="130"/>
      <c r="C9" s="131" t="s">
        <v>10</v>
      </c>
      <c r="D9" s="131"/>
      <c r="E9" s="131"/>
    </row>
    <row r="10" spans="1:5" ht="14.85" customHeight="1" x14ac:dyDescent="0.2">
      <c r="A10" s="130" t="s">
        <v>11</v>
      </c>
      <c r="B10" s="130"/>
      <c r="C10" s="131" t="s">
        <v>12</v>
      </c>
      <c r="D10" s="131"/>
      <c r="E10" s="131"/>
    </row>
    <row r="11" spans="1:5" ht="14.85" customHeight="1" x14ac:dyDescent="0.2">
      <c r="A11" s="12"/>
      <c r="B11" s="12"/>
      <c r="C11" s="13"/>
      <c r="D11" s="13"/>
      <c r="E11" s="13"/>
    </row>
    <row r="12" spans="1:5" ht="14.85" customHeight="1" x14ac:dyDescent="0.2">
      <c r="A12" s="110"/>
      <c r="B12" s="110"/>
      <c r="C12" s="110"/>
      <c r="D12" s="110"/>
      <c r="E12" s="110"/>
    </row>
    <row r="13" spans="1:5" ht="14.85" customHeight="1" x14ac:dyDescent="0.2">
      <c r="A13" s="106" t="s">
        <v>13</v>
      </c>
      <c r="B13" s="106"/>
      <c r="C13" s="106"/>
      <c r="D13" s="106"/>
      <c r="E13" s="106"/>
    </row>
    <row r="14" spans="1:5" ht="14.85" customHeight="1" x14ac:dyDescent="0.2">
      <c r="A14" s="14" t="s">
        <v>14</v>
      </c>
      <c r="B14" s="127" t="s">
        <v>15</v>
      </c>
      <c r="C14" s="127"/>
      <c r="D14" s="127"/>
      <c r="E14" s="15"/>
    </row>
    <row r="15" spans="1:5" ht="14.85" customHeight="1" x14ac:dyDescent="0.2">
      <c r="A15" s="14" t="s">
        <v>16</v>
      </c>
      <c r="B15" s="127" t="s">
        <v>17</v>
      </c>
      <c r="C15" s="127"/>
      <c r="D15" s="127"/>
      <c r="E15" s="14" t="s">
        <v>134</v>
      </c>
    </row>
    <row r="16" spans="1:5" ht="14.85" customHeight="1" x14ac:dyDescent="0.2">
      <c r="A16" s="14" t="s">
        <v>18</v>
      </c>
      <c r="B16" s="102" t="s">
        <v>19</v>
      </c>
      <c r="C16" s="102"/>
      <c r="D16" s="102"/>
      <c r="E16" s="83">
        <v>2021</v>
      </c>
    </row>
    <row r="17" spans="1:5" ht="14.85" customHeight="1" x14ac:dyDescent="0.2">
      <c r="A17" s="14" t="s">
        <v>20</v>
      </c>
      <c r="B17" s="102" t="s">
        <v>21</v>
      </c>
      <c r="C17" s="102"/>
      <c r="D17" s="102"/>
      <c r="E17" s="14" t="s">
        <v>22</v>
      </c>
    </row>
    <row r="18" spans="1:5" ht="14.85" customHeight="1" x14ac:dyDescent="0.2">
      <c r="A18" s="17"/>
      <c r="B18" s="18"/>
      <c r="C18" s="18"/>
      <c r="D18" s="18"/>
      <c r="E18" s="17"/>
    </row>
    <row r="19" spans="1:5" ht="14.85" customHeight="1" x14ac:dyDescent="0.2">
      <c r="A19" s="110"/>
      <c r="B19" s="110"/>
      <c r="C19" s="110"/>
      <c r="D19" s="110"/>
      <c r="E19" s="110"/>
    </row>
    <row r="20" spans="1:5" ht="14.85" customHeight="1" x14ac:dyDescent="0.2">
      <c r="A20" s="106" t="s">
        <v>23</v>
      </c>
      <c r="B20" s="106"/>
      <c r="C20" s="106"/>
      <c r="D20" s="106"/>
      <c r="E20" s="106"/>
    </row>
    <row r="21" spans="1:5" ht="14.85" customHeight="1" x14ac:dyDescent="0.2">
      <c r="A21" s="126" t="s">
        <v>24</v>
      </c>
      <c r="B21" s="126"/>
      <c r="C21" s="120" t="s">
        <v>25</v>
      </c>
      <c r="D21" s="120" t="s">
        <v>26</v>
      </c>
      <c r="E21" s="120"/>
    </row>
    <row r="22" spans="1:5" ht="14.85" customHeight="1" x14ac:dyDescent="0.2">
      <c r="A22" s="126"/>
      <c r="B22" s="126"/>
      <c r="C22" s="120"/>
      <c r="D22" s="120"/>
      <c r="E22" s="120"/>
    </row>
    <row r="23" spans="1:5" ht="14.85" customHeight="1" x14ac:dyDescent="0.2">
      <c r="A23" s="134" t="s">
        <v>150</v>
      </c>
      <c r="B23" s="135"/>
      <c r="C23" s="140" t="s">
        <v>27</v>
      </c>
      <c r="D23" s="143">
        <v>1</v>
      </c>
      <c r="E23" s="144"/>
    </row>
    <row r="24" spans="1:5" ht="14.85" customHeight="1" x14ac:dyDescent="0.2">
      <c r="A24" s="136"/>
      <c r="B24" s="137"/>
      <c r="C24" s="141"/>
      <c r="D24" s="145"/>
      <c r="E24" s="146"/>
    </row>
    <row r="25" spans="1:5" ht="14.85" customHeight="1" x14ac:dyDescent="0.2">
      <c r="A25" s="136"/>
      <c r="B25" s="137"/>
      <c r="C25" s="141"/>
      <c r="D25" s="145"/>
      <c r="E25" s="146"/>
    </row>
    <row r="26" spans="1:5" ht="14.85" customHeight="1" x14ac:dyDescent="0.2">
      <c r="A26" s="136"/>
      <c r="B26" s="137"/>
      <c r="C26" s="141"/>
      <c r="D26" s="145"/>
      <c r="E26" s="146"/>
    </row>
    <row r="27" spans="1:5" ht="24.75" customHeight="1" x14ac:dyDescent="0.2">
      <c r="A27" s="138"/>
      <c r="B27" s="139"/>
      <c r="C27" s="142"/>
      <c r="D27" s="147"/>
      <c r="E27" s="148"/>
    </row>
    <row r="28" spans="1:5" ht="14.85" customHeight="1" x14ac:dyDescent="0.2">
      <c r="A28" s="18"/>
      <c r="B28" s="18"/>
      <c r="C28" s="17"/>
      <c r="D28" s="21"/>
      <c r="E28" s="21"/>
    </row>
    <row r="29" spans="1:5" ht="14.85" customHeight="1" x14ac:dyDescent="0.2">
      <c r="A29" s="106" t="s">
        <v>157</v>
      </c>
      <c r="B29" s="106"/>
      <c r="C29" s="106"/>
      <c r="D29" s="106"/>
      <c r="E29" s="106"/>
    </row>
    <row r="30" spans="1:5" ht="14.85" customHeight="1" x14ac:dyDescent="0.2">
      <c r="A30" s="23"/>
      <c r="B30" s="23"/>
      <c r="C30" s="23"/>
      <c r="D30" s="23"/>
      <c r="E30" s="23"/>
    </row>
    <row r="31" spans="1:5" ht="26.85" customHeight="1" x14ac:dyDescent="0.2">
      <c r="A31" s="122" t="s">
        <v>28</v>
      </c>
      <c r="B31" s="122"/>
      <c r="C31" s="24"/>
      <c r="D31" s="24"/>
      <c r="E31" s="25"/>
    </row>
    <row r="32" spans="1:5" ht="41.25" customHeight="1" x14ac:dyDescent="0.2">
      <c r="A32" s="123" t="s">
        <v>158</v>
      </c>
      <c r="B32" s="123"/>
      <c r="C32" s="123"/>
      <c r="D32" s="123"/>
      <c r="E32" s="123"/>
    </row>
    <row r="33" spans="1:5" ht="14.85" customHeight="1" x14ac:dyDescent="0.2">
      <c r="A33" s="124" t="s">
        <v>29</v>
      </c>
      <c r="B33" s="124"/>
      <c r="C33" s="124"/>
      <c r="D33" s="124"/>
      <c r="E33" s="124"/>
    </row>
    <row r="34" spans="1:5" ht="14.85" customHeight="1" x14ac:dyDescent="0.2">
      <c r="A34" s="28">
        <v>1</v>
      </c>
      <c r="B34" s="103" t="s">
        <v>115</v>
      </c>
      <c r="C34" s="103"/>
      <c r="D34" s="103"/>
      <c r="E34" s="29" t="s">
        <v>134</v>
      </c>
    </row>
    <row r="35" spans="1:5" ht="14.85" customHeight="1" x14ac:dyDescent="0.2">
      <c r="A35" s="28">
        <v>2</v>
      </c>
      <c r="B35" s="103" t="s">
        <v>30</v>
      </c>
      <c r="C35" s="103"/>
      <c r="D35" s="103"/>
      <c r="E35" s="84">
        <v>1712.5</v>
      </c>
    </row>
    <row r="36" spans="1:5" ht="25.5" x14ac:dyDescent="0.2">
      <c r="A36" s="53">
        <v>3</v>
      </c>
      <c r="B36" s="103" t="s">
        <v>31</v>
      </c>
      <c r="C36" s="103"/>
      <c r="D36" s="103"/>
      <c r="E36" s="91" t="s">
        <v>169</v>
      </c>
    </row>
    <row r="37" spans="1:5" ht="26.85" customHeight="1" x14ac:dyDescent="0.2">
      <c r="A37" s="14">
        <v>4</v>
      </c>
      <c r="B37" s="103" t="s">
        <v>32</v>
      </c>
      <c r="C37" s="103"/>
      <c r="D37" s="103"/>
      <c r="E37" s="85">
        <v>44197</v>
      </c>
    </row>
    <row r="38" spans="1:5" ht="26.25" customHeight="1" x14ac:dyDescent="0.2">
      <c r="A38" s="121" t="s">
        <v>33</v>
      </c>
      <c r="B38" s="121"/>
      <c r="C38" s="121"/>
      <c r="D38" s="121"/>
      <c r="E38" s="121"/>
    </row>
    <row r="39" spans="1:5" ht="14.85" customHeight="1" x14ac:dyDescent="0.2">
      <c r="A39" s="31"/>
      <c r="B39" s="31"/>
      <c r="C39" s="31"/>
      <c r="D39" s="31"/>
      <c r="E39" s="31"/>
    </row>
    <row r="40" spans="1:5" ht="14.85" customHeight="1" x14ac:dyDescent="0.2">
      <c r="A40" s="106" t="s">
        <v>34</v>
      </c>
      <c r="B40" s="106"/>
      <c r="C40" s="106"/>
      <c r="D40" s="106"/>
      <c r="E40" s="106"/>
    </row>
    <row r="41" spans="1:5" ht="14.85" customHeight="1" x14ac:dyDescent="0.2">
      <c r="A41" s="62">
        <v>1</v>
      </c>
      <c r="B41" s="112" t="s">
        <v>35</v>
      </c>
      <c r="C41" s="112"/>
      <c r="D41" s="112"/>
      <c r="E41" s="61" t="s">
        <v>36</v>
      </c>
    </row>
    <row r="42" spans="1:5" ht="14.85" customHeight="1" x14ac:dyDescent="0.2">
      <c r="A42" s="7" t="s">
        <v>14</v>
      </c>
      <c r="B42" s="102" t="s">
        <v>37</v>
      </c>
      <c r="C42" s="102"/>
      <c r="D42" s="102"/>
      <c r="E42" s="86">
        <f>E35</f>
        <v>1712.5</v>
      </c>
    </row>
    <row r="43" spans="1:5" ht="14.85" customHeight="1" x14ac:dyDescent="0.2">
      <c r="A43" s="7" t="s">
        <v>16</v>
      </c>
      <c r="B43" s="102" t="s">
        <v>38</v>
      </c>
      <c r="C43" s="102"/>
      <c r="D43" s="102"/>
      <c r="E43" s="86">
        <f>0.3*E42</f>
        <v>513.75</v>
      </c>
    </row>
    <row r="44" spans="1:5" ht="14.85" customHeight="1" x14ac:dyDescent="0.2">
      <c r="A44" s="7" t="s">
        <v>18</v>
      </c>
      <c r="B44" s="102" t="s">
        <v>39</v>
      </c>
      <c r="C44" s="102"/>
      <c r="D44" s="102"/>
      <c r="E44" s="86">
        <v>0</v>
      </c>
    </row>
    <row r="45" spans="1:5" ht="14.85" customHeight="1" x14ac:dyDescent="0.2">
      <c r="A45" s="7" t="s">
        <v>20</v>
      </c>
      <c r="B45" s="102" t="s">
        <v>40</v>
      </c>
      <c r="C45" s="102"/>
      <c r="D45" s="102"/>
      <c r="E45" s="86">
        <v>0</v>
      </c>
    </row>
    <row r="46" spans="1:5" ht="14.85" customHeight="1" x14ac:dyDescent="0.2">
      <c r="A46" s="7" t="s">
        <v>41</v>
      </c>
      <c r="B46" s="102" t="s">
        <v>42</v>
      </c>
      <c r="C46" s="102"/>
      <c r="D46" s="102"/>
      <c r="E46" s="86">
        <v>0</v>
      </c>
    </row>
    <row r="47" spans="1:5" ht="14.85" customHeight="1" x14ac:dyDescent="0.2">
      <c r="A47" s="7" t="s">
        <v>43</v>
      </c>
      <c r="B47" s="102" t="s">
        <v>44</v>
      </c>
      <c r="C47" s="102"/>
      <c r="D47" s="102"/>
      <c r="E47" s="86">
        <v>0</v>
      </c>
    </row>
    <row r="48" spans="1:5" ht="14.85" customHeight="1" x14ac:dyDescent="0.2">
      <c r="A48" s="7" t="s">
        <v>45</v>
      </c>
      <c r="B48" s="102" t="s">
        <v>46</v>
      </c>
      <c r="C48" s="102"/>
      <c r="D48" s="102"/>
      <c r="E48" s="86">
        <v>0</v>
      </c>
    </row>
    <row r="49" spans="1:5" ht="14.85" customHeight="1" x14ac:dyDescent="0.2">
      <c r="A49" s="7" t="s">
        <v>47</v>
      </c>
      <c r="B49" s="102" t="s">
        <v>48</v>
      </c>
      <c r="C49" s="102"/>
      <c r="D49" s="102"/>
      <c r="E49" s="86">
        <v>0</v>
      </c>
    </row>
    <row r="50" spans="1:5" ht="14.85" customHeight="1" x14ac:dyDescent="0.2">
      <c r="A50" s="120" t="s">
        <v>49</v>
      </c>
      <c r="B50" s="120"/>
      <c r="C50" s="120"/>
      <c r="D50" s="120"/>
      <c r="E50" s="87">
        <f>SUM(E42:E49)</f>
        <v>2226.25</v>
      </c>
    </row>
    <row r="51" spans="1:5" ht="14.85" customHeight="1" x14ac:dyDescent="0.2">
      <c r="A51" s="110"/>
      <c r="B51" s="110"/>
      <c r="C51" s="110"/>
      <c r="D51" s="110"/>
      <c r="E51" s="110"/>
    </row>
    <row r="52" spans="1:5" ht="14.85" customHeight="1" x14ac:dyDescent="0.2">
      <c r="A52" s="106" t="s">
        <v>50</v>
      </c>
      <c r="B52" s="106"/>
      <c r="C52" s="106"/>
      <c r="D52" s="106"/>
      <c r="E52" s="106"/>
    </row>
    <row r="53" spans="1:5" ht="26.85" customHeight="1" x14ac:dyDescent="0.2">
      <c r="A53" s="62">
        <v>2</v>
      </c>
      <c r="B53" s="112" t="s">
        <v>116</v>
      </c>
      <c r="C53" s="112"/>
      <c r="D53" s="112"/>
      <c r="E53" s="61" t="s">
        <v>36</v>
      </c>
    </row>
    <row r="54" spans="1:5" ht="24.75" customHeight="1" x14ac:dyDescent="0.2">
      <c r="A54" s="88" t="s">
        <v>14</v>
      </c>
      <c r="B54" s="119" t="s">
        <v>172</v>
      </c>
      <c r="C54" s="119"/>
      <c r="D54" s="119"/>
      <c r="E54" s="89">
        <f>(2.5*2*22)-(0.06*E42)</f>
        <v>7.25</v>
      </c>
    </row>
    <row r="55" spans="1:5" ht="14.85" customHeight="1" x14ac:dyDescent="0.2">
      <c r="A55" s="88" t="s">
        <v>16</v>
      </c>
      <c r="B55" s="119" t="s">
        <v>159</v>
      </c>
      <c r="C55" s="119"/>
      <c r="D55" s="119"/>
      <c r="E55" s="90">
        <f>440-(0.2*440)</f>
        <v>352</v>
      </c>
    </row>
    <row r="56" spans="1:5" ht="14.85" customHeight="1" x14ac:dyDescent="0.2">
      <c r="A56" s="88" t="s">
        <v>18</v>
      </c>
      <c r="B56" s="119" t="s">
        <v>160</v>
      </c>
      <c r="C56" s="119"/>
      <c r="D56" s="119"/>
      <c r="E56" s="86">
        <v>10</v>
      </c>
    </row>
    <row r="57" spans="1:5" ht="14.85" customHeight="1" x14ac:dyDescent="0.2">
      <c r="A57" s="88" t="s">
        <v>20</v>
      </c>
      <c r="B57" s="119" t="s">
        <v>51</v>
      </c>
      <c r="C57" s="119"/>
      <c r="D57" s="119"/>
      <c r="E57" s="86">
        <v>0</v>
      </c>
    </row>
    <row r="58" spans="1:5" ht="14.85" customHeight="1" x14ac:dyDescent="0.2">
      <c r="A58" s="88" t="s">
        <v>41</v>
      </c>
      <c r="B58" s="119" t="s">
        <v>52</v>
      </c>
      <c r="C58" s="119"/>
      <c r="D58" s="119"/>
      <c r="E58" s="86">
        <v>10</v>
      </c>
    </row>
    <row r="59" spans="1:5" ht="14.85" customHeight="1" x14ac:dyDescent="0.2">
      <c r="A59" s="88" t="s">
        <v>43</v>
      </c>
      <c r="B59" s="119" t="s">
        <v>48</v>
      </c>
      <c r="C59" s="119"/>
      <c r="D59" s="119"/>
      <c r="E59" s="86">
        <v>0</v>
      </c>
    </row>
    <row r="60" spans="1:5" ht="14.85" customHeight="1" x14ac:dyDescent="0.2">
      <c r="A60" s="118" t="s">
        <v>53</v>
      </c>
      <c r="B60" s="118"/>
      <c r="C60" s="118"/>
      <c r="D60" s="118"/>
      <c r="E60" s="87">
        <f>SUM(E54:E59)</f>
        <v>379.25</v>
      </c>
    </row>
    <row r="61" spans="1:5" ht="14.85" customHeight="1" x14ac:dyDescent="0.2">
      <c r="A61" s="116" t="s">
        <v>54</v>
      </c>
      <c r="B61" s="116"/>
      <c r="C61" s="116"/>
      <c r="D61" s="116"/>
      <c r="E61" s="116"/>
    </row>
    <row r="62" spans="1:5" ht="14.85" customHeight="1" x14ac:dyDescent="0.2">
      <c r="A62" s="117"/>
      <c r="B62" s="117"/>
      <c r="C62" s="117"/>
      <c r="D62" s="117"/>
      <c r="E62" s="117"/>
    </row>
    <row r="63" spans="1:5" ht="14.85" customHeight="1" x14ac:dyDescent="0.2">
      <c r="A63" s="106" t="s">
        <v>55</v>
      </c>
      <c r="B63" s="106"/>
      <c r="C63" s="106"/>
      <c r="D63" s="106"/>
      <c r="E63" s="106"/>
    </row>
    <row r="64" spans="1:5" ht="14.85" customHeight="1" x14ac:dyDescent="0.2">
      <c r="A64" s="62">
        <v>3</v>
      </c>
      <c r="B64" s="112" t="s">
        <v>56</v>
      </c>
      <c r="C64" s="112"/>
      <c r="D64" s="112"/>
      <c r="E64" s="61" t="s">
        <v>36</v>
      </c>
    </row>
    <row r="65" spans="1:5" ht="14.85" customHeight="1" x14ac:dyDescent="0.2">
      <c r="A65" s="7" t="s">
        <v>14</v>
      </c>
      <c r="B65" s="102" t="s">
        <v>57</v>
      </c>
      <c r="C65" s="102"/>
      <c r="D65" s="102"/>
      <c r="E65" s="98">
        <f>Insumos!C12/12</f>
        <v>100</v>
      </c>
    </row>
    <row r="66" spans="1:5" ht="14.85" customHeight="1" x14ac:dyDescent="0.2">
      <c r="A66" s="7" t="s">
        <v>16</v>
      </c>
      <c r="B66" s="102" t="s">
        <v>58</v>
      </c>
      <c r="C66" s="102"/>
      <c r="D66" s="102"/>
      <c r="E66" s="98">
        <v>0</v>
      </c>
    </row>
    <row r="67" spans="1:5" ht="14.85" customHeight="1" x14ac:dyDescent="0.2">
      <c r="A67" s="7" t="s">
        <v>18</v>
      </c>
      <c r="B67" s="102" t="s">
        <v>59</v>
      </c>
      <c r="C67" s="102"/>
      <c r="D67" s="102"/>
      <c r="E67" s="98">
        <f>SUM(Insumos!D12:G12)/12</f>
        <v>47</v>
      </c>
    </row>
    <row r="68" spans="1:5" ht="14.85" customHeight="1" x14ac:dyDescent="0.2">
      <c r="A68" s="7" t="s">
        <v>20</v>
      </c>
      <c r="B68" s="102" t="s">
        <v>48</v>
      </c>
      <c r="C68" s="102"/>
      <c r="D68" s="102"/>
      <c r="E68" s="98" t="s">
        <v>97</v>
      </c>
    </row>
    <row r="69" spans="1:5" ht="14.85" customHeight="1" x14ac:dyDescent="0.2">
      <c r="A69" s="104" t="s">
        <v>60</v>
      </c>
      <c r="B69" s="104"/>
      <c r="C69" s="104"/>
      <c r="D69" s="104"/>
      <c r="E69" s="37">
        <f>SUM(E65:E68)</f>
        <v>147</v>
      </c>
    </row>
    <row r="70" spans="1:5" ht="14.85" customHeight="1" x14ac:dyDescent="0.2">
      <c r="A70" s="116" t="s">
        <v>61</v>
      </c>
      <c r="B70" s="116"/>
      <c r="C70" s="116"/>
      <c r="D70" s="116"/>
      <c r="E70" s="116"/>
    </row>
    <row r="71" spans="1:5" ht="14.85" customHeight="1" x14ac:dyDescent="0.2">
      <c r="A71" s="117"/>
      <c r="B71" s="117"/>
      <c r="C71" s="117"/>
      <c r="D71" s="117"/>
      <c r="E71" s="117"/>
    </row>
    <row r="72" spans="1:5" ht="14.85" customHeight="1" x14ac:dyDescent="0.2">
      <c r="A72" s="106" t="s">
        <v>62</v>
      </c>
      <c r="B72" s="106"/>
      <c r="C72" s="106"/>
      <c r="D72" s="106"/>
      <c r="E72" s="106"/>
    </row>
    <row r="73" spans="1:5" ht="14.85" customHeight="1" x14ac:dyDescent="0.2">
      <c r="A73" s="114" t="s">
        <v>63</v>
      </c>
      <c r="B73" s="114"/>
      <c r="C73" s="114"/>
      <c r="D73" s="114"/>
      <c r="E73" s="114"/>
    </row>
    <row r="74" spans="1:5" ht="14.85" customHeight="1" x14ac:dyDescent="0.2">
      <c r="A74" s="62" t="s">
        <v>64</v>
      </c>
      <c r="B74" s="112" t="s">
        <v>63</v>
      </c>
      <c r="C74" s="112"/>
      <c r="D74" s="61" t="s">
        <v>65</v>
      </c>
      <c r="E74" s="61" t="s">
        <v>36</v>
      </c>
    </row>
    <row r="75" spans="1:5" ht="14.85" customHeight="1" x14ac:dyDescent="0.2">
      <c r="A75" s="7" t="s">
        <v>14</v>
      </c>
      <c r="B75" s="102" t="s">
        <v>66</v>
      </c>
      <c r="C75" s="102"/>
      <c r="D75" s="64">
        <v>0.2</v>
      </c>
      <c r="E75" s="32">
        <f>E50*D75</f>
        <v>445.25</v>
      </c>
    </row>
    <row r="76" spans="1:5" ht="14.25" x14ac:dyDescent="0.2">
      <c r="A76" s="7" t="s">
        <v>16</v>
      </c>
      <c r="B76" s="102" t="s">
        <v>67</v>
      </c>
      <c r="C76" s="102"/>
      <c r="D76" s="65">
        <v>0.08</v>
      </c>
      <c r="E76" s="32">
        <f>E50*D76</f>
        <v>178.1</v>
      </c>
    </row>
    <row r="77" spans="1:5" ht="24" customHeight="1" x14ac:dyDescent="0.2">
      <c r="A77" s="7" t="s">
        <v>18</v>
      </c>
      <c r="B77" s="102" t="s">
        <v>68</v>
      </c>
      <c r="C77" s="102"/>
      <c r="D77" s="66">
        <v>0.03</v>
      </c>
      <c r="E77" s="32">
        <f>E50*D77</f>
        <v>66.787499999999994</v>
      </c>
    </row>
    <row r="78" spans="1:5" ht="14.85" customHeight="1" x14ac:dyDescent="0.2">
      <c r="A78" s="7" t="s">
        <v>20</v>
      </c>
      <c r="B78" s="102" t="s">
        <v>69</v>
      </c>
      <c r="C78" s="102"/>
      <c r="D78" s="65">
        <v>2.5000000000000001E-2</v>
      </c>
      <c r="E78" s="32">
        <f>E50*D78</f>
        <v>55.65625</v>
      </c>
    </row>
    <row r="79" spans="1:5" ht="14.85" customHeight="1" x14ac:dyDescent="0.2">
      <c r="A79" s="7" t="s">
        <v>41</v>
      </c>
      <c r="B79" s="102" t="s">
        <v>70</v>
      </c>
      <c r="C79" s="102"/>
      <c r="D79" s="65">
        <v>1.4999999999999999E-2</v>
      </c>
      <c r="E79" s="32">
        <f>E50*D79</f>
        <v>33.393749999999997</v>
      </c>
    </row>
    <row r="80" spans="1:5" ht="14.85" customHeight="1" x14ac:dyDescent="0.2">
      <c r="A80" s="7" t="s">
        <v>43</v>
      </c>
      <c r="B80" s="102" t="s">
        <v>71</v>
      </c>
      <c r="C80" s="102"/>
      <c r="D80" s="65">
        <v>0.01</v>
      </c>
      <c r="E80" s="32">
        <f>E50*D80</f>
        <v>22.262499999999999</v>
      </c>
    </row>
    <row r="81" spans="1:5" ht="14.85" customHeight="1" x14ac:dyDescent="0.2">
      <c r="A81" s="7" t="s">
        <v>45</v>
      </c>
      <c r="B81" s="102" t="s">
        <v>72</v>
      </c>
      <c r="C81" s="102"/>
      <c r="D81" s="65">
        <v>6.0000000000000001E-3</v>
      </c>
      <c r="E81" s="32">
        <f>E50*D81</f>
        <v>13.3575</v>
      </c>
    </row>
    <row r="82" spans="1:5" ht="14.85" customHeight="1" x14ac:dyDescent="0.2">
      <c r="A82" s="7" t="s">
        <v>47</v>
      </c>
      <c r="B82" s="102" t="s">
        <v>73</v>
      </c>
      <c r="C82" s="102"/>
      <c r="D82" s="65">
        <v>2E-3</v>
      </c>
      <c r="E82" s="32">
        <f>E50*D82</f>
        <v>4.4524999999999997</v>
      </c>
    </row>
    <row r="83" spans="1:5" ht="14.25" x14ac:dyDescent="0.2">
      <c r="A83" s="104" t="s">
        <v>74</v>
      </c>
      <c r="B83" s="104"/>
      <c r="C83" s="104"/>
      <c r="D83" s="39">
        <f>SUM(D75:D82)</f>
        <v>0.3680000000000001</v>
      </c>
      <c r="E83" s="37">
        <f>SUM(E75:E82)</f>
        <v>819.26</v>
      </c>
    </row>
    <row r="84" spans="1:5" ht="23.25" customHeight="1" x14ac:dyDescent="0.2">
      <c r="A84" s="116" t="s">
        <v>75</v>
      </c>
      <c r="B84" s="116"/>
      <c r="C84" s="116"/>
      <c r="D84" s="116"/>
      <c r="E84" s="116"/>
    </row>
    <row r="85" spans="1:5" ht="14.85" customHeight="1" x14ac:dyDescent="0.2">
      <c r="A85" s="105" t="s">
        <v>76</v>
      </c>
      <c r="B85" s="105"/>
      <c r="C85" s="105"/>
      <c r="D85" s="105"/>
      <c r="E85" s="105"/>
    </row>
    <row r="86" spans="1:5" ht="14.85" customHeight="1" x14ac:dyDescent="0.2">
      <c r="A86" s="117"/>
      <c r="B86" s="117"/>
      <c r="C86" s="117"/>
      <c r="D86" s="117"/>
      <c r="E86" s="117"/>
    </row>
    <row r="87" spans="1:5" ht="14.85" customHeight="1" x14ac:dyDescent="0.2">
      <c r="A87" s="114" t="s">
        <v>77</v>
      </c>
      <c r="B87" s="114"/>
      <c r="C87" s="114"/>
      <c r="D87" s="114"/>
      <c r="E87" s="114"/>
    </row>
    <row r="88" spans="1:5" ht="14.85" customHeight="1" x14ac:dyDescent="0.2">
      <c r="A88" s="62" t="s">
        <v>16</v>
      </c>
      <c r="B88" s="112" t="s">
        <v>77</v>
      </c>
      <c r="C88" s="112"/>
      <c r="D88" s="61" t="s">
        <v>65</v>
      </c>
      <c r="E88" s="61" t="s">
        <v>36</v>
      </c>
    </row>
    <row r="89" spans="1:5" ht="14.85" customHeight="1" x14ac:dyDescent="0.2">
      <c r="A89" s="7" t="s">
        <v>14</v>
      </c>
      <c r="B89" s="102" t="s">
        <v>78</v>
      </c>
      <c r="C89" s="102"/>
      <c r="D89" s="35">
        <v>8.3299999999999999E-2</v>
      </c>
      <c r="E89" s="32">
        <f>E50*D89</f>
        <v>185.44662500000001</v>
      </c>
    </row>
    <row r="90" spans="1:5" ht="14.85" customHeight="1" x14ac:dyDescent="0.2">
      <c r="A90" s="7" t="s">
        <v>16</v>
      </c>
      <c r="B90" s="102" t="s">
        <v>79</v>
      </c>
      <c r="C90" s="102"/>
      <c r="D90" s="36">
        <v>0.1203</v>
      </c>
      <c r="E90" s="32">
        <f>E50*D90</f>
        <v>267.81787500000002</v>
      </c>
    </row>
    <row r="91" spans="1:5" ht="14.85" customHeight="1" x14ac:dyDescent="0.2">
      <c r="A91" s="7" t="s">
        <v>18</v>
      </c>
      <c r="B91" s="102" t="s">
        <v>80</v>
      </c>
      <c r="C91" s="102"/>
      <c r="D91" s="36">
        <v>3.7000000000000002E-3</v>
      </c>
      <c r="E91" s="32">
        <f>D91*E50</f>
        <v>8.2371250000000007</v>
      </c>
    </row>
    <row r="92" spans="1:5" ht="14.85" customHeight="1" x14ac:dyDescent="0.2">
      <c r="A92" s="7" t="s">
        <v>20</v>
      </c>
      <c r="B92" s="102" t="s">
        <v>81</v>
      </c>
      <c r="C92" s="102"/>
      <c r="D92" s="36">
        <v>1.8499999999999999E-2</v>
      </c>
      <c r="E92" s="32">
        <f>E50*D92</f>
        <v>41.185624999999995</v>
      </c>
    </row>
    <row r="93" spans="1:5" ht="14.85" customHeight="1" x14ac:dyDescent="0.2">
      <c r="A93" s="7" t="s">
        <v>41</v>
      </c>
      <c r="B93" s="102" t="s">
        <v>82</v>
      </c>
      <c r="C93" s="102"/>
      <c r="D93" s="36">
        <v>1.2999999999999999E-2</v>
      </c>
      <c r="E93" s="32">
        <f>E50*D93</f>
        <v>28.94125</v>
      </c>
    </row>
    <row r="94" spans="1:5" ht="14.85" customHeight="1" x14ac:dyDescent="0.2">
      <c r="A94" s="7" t="s">
        <v>43</v>
      </c>
      <c r="B94" s="102" t="s">
        <v>83</v>
      </c>
      <c r="C94" s="102"/>
      <c r="D94" s="36">
        <v>2.9899999999999999E-2</v>
      </c>
      <c r="E94" s="32">
        <f>E50*D94</f>
        <v>66.564875000000001</v>
      </c>
    </row>
    <row r="95" spans="1:5" ht="14.85" customHeight="1" x14ac:dyDescent="0.2">
      <c r="A95" s="7" t="s">
        <v>45</v>
      </c>
      <c r="B95" s="102" t="s">
        <v>84</v>
      </c>
      <c r="C95" s="102"/>
      <c r="D95" s="36">
        <v>1.3299999999999999E-2</v>
      </c>
      <c r="E95" s="32">
        <f>E50*D95</f>
        <v>29.609124999999999</v>
      </c>
    </row>
    <row r="96" spans="1:5" ht="14.85" customHeight="1" x14ac:dyDescent="0.2">
      <c r="A96" s="104" t="s">
        <v>74</v>
      </c>
      <c r="B96" s="104"/>
      <c r="C96" s="104"/>
      <c r="D96" s="39">
        <f>SUM(D89:D95)</f>
        <v>0.28199999999999997</v>
      </c>
      <c r="E96" s="37">
        <f>SUM(E89:E95)</f>
        <v>627.80250000000001</v>
      </c>
    </row>
    <row r="97" spans="1:5" ht="14.85" customHeight="1" x14ac:dyDescent="0.2">
      <c r="A97" s="110"/>
      <c r="B97" s="110"/>
      <c r="C97" s="110"/>
      <c r="D97" s="110"/>
      <c r="E97" s="110"/>
    </row>
    <row r="98" spans="1:5" ht="14.85" customHeight="1" x14ac:dyDescent="0.2">
      <c r="A98" s="114" t="s">
        <v>85</v>
      </c>
      <c r="B98" s="114"/>
      <c r="C98" s="114"/>
      <c r="D98" s="114"/>
      <c r="E98" s="114"/>
    </row>
    <row r="99" spans="1:5" ht="14.85" customHeight="1" x14ac:dyDescent="0.2">
      <c r="A99" s="62" t="s">
        <v>18</v>
      </c>
      <c r="B99" s="115" t="s">
        <v>85</v>
      </c>
      <c r="C99" s="115"/>
      <c r="D99" s="61" t="s">
        <v>65</v>
      </c>
      <c r="E99" s="61" t="s">
        <v>36</v>
      </c>
    </row>
    <row r="100" spans="1:5" ht="14.85" customHeight="1" x14ac:dyDescent="0.2">
      <c r="A100" s="7" t="s">
        <v>14</v>
      </c>
      <c r="B100" s="113" t="s">
        <v>86</v>
      </c>
      <c r="C100" s="113"/>
      <c r="D100" s="40">
        <v>1.6500000000000001E-2</v>
      </c>
      <c r="E100" s="41">
        <f>E50*D100</f>
        <v>36.733125000000001</v>
      </c>
    </row>
    <row r="101" spans="1:5" ht="14.85" customHeight="1" x14ac:dyDescent="0.2">
      <c r="A101" s="7" t="s">
        <v>16</v>
      </c>
      <c r="B101" s="113" t="s">
        <v>87</v>
      </c>
      <c r="C101" s="113"/>
      <c r="D101" s="42">
        <v>3.7999999999999999E-2</v>
      </c>
      <c r="E101" s="41">
        <f>E50*D101</f>
        <v>84.597499999999997</v>
      </c>
    </row>
    <row r="102" spans="1:5" ht="14.85" customHeight="1" x14ac:dyDescent="0.2">
      <c r="A102" s="7" t="s">
        <v>18</v>
      </c>
      <c r="B102" s="113" t="s">
        <v>88</v>
      </c>
      <c r="C102" s="113"/>
      <c r="D102" s="42">
        <v>0.04</v>
      </c>
      <c r="E102" s="41">
        <f>E50*D102</f>
        <v>89.05</v>
      </c>
    </row>
    <row r="103" spans="1:5" ht="14.85" customHeight="1" x14ac:dyDescent="0.2">
      <c r="A103" s="104" t="s">
        <v>74</v>
      </c>
      <c r="B103" s="104"/>
      <c r="C103" s="104"/>
      <c r="D103" s="39">
        <f>SUM(D100:D102)</f>
        <v>9.4500000000000001E-2</v>
      </c>
      <c r="E103" s="37">
        <f>SUM(E100:E102)</f>
        <v>210.38062500000001</v>
      </c>
    </row>
    <row r="104" spans="1:5" ht="14.85" customHeight="1" x14ac:dyDescent="0.2">
      <c r="A104" s="43"/>
      <c r="B104" s="43"/>
      <c r="C104" s="43"/>
      <c r="D104" s="43"/>
      <c r="E104" s="43"/>
    </row>
    <row r="105" spans="1:5" ht="14.85" customHeight="1" x14ac:dyDescent="0.2">
      <c r="A105" s="114" t="s">
        <v>89</v>
      </c>
      <c r="B105" s="114"/>
      <c r="C105" s="114"/>
      <c r="D105" s="114"/>
      <c r="E105" s="114"/>
    </row>
    <row r="106" spans="1:5" ht="14.85" customHeight="1" x14ac:dyDescent="0.2">
      <c r="A106" s="62" t="s">
        <v>20</v>
      </c>
      <c r="B106" s="115" t="s">
        <v>89</v>
      </c>
      <c r="C106" s="115"/>
      <c r="D106" s="61" t="s">
        <v>65</v>
      </c>
      <c r="E106" s="61" t="s">
        <v>36</v>
      </c>
    </row>
    <row r="107" spans="1:5" ht="14.85" customHeight="1" x14ac:dyDescent="0.2">
      <c r="A107" s="7" t="s">
        <v>14</v>
      </c>
      <c r="B107" s="103" t="s">
        <v>90</v>
      </c>
      <c r="C107" s="103"/>
      <c r="D107" s="55">
        <v>0.1038</v>
      </c>
      <c r="E107" s="32">
        <f>E50*D107</f>
        <v>231.08475000000001</v>
      </c>
    </row>
    <row r="108" spans="1:5" ht="14.85" customHeight="1" x14ac:dyDescent="0.2">
      <c r="A108" s="104" t="s">
        <v>74</v>
      </c>
      <c r="B108" s="104"/>
      <c r="C108" s="104"/>
      <c r="D108" s="39">
        <v>0.1038</v>
      </c>
      <c r="E108" s="37">
        <f>SUM(E107)</f>
        <v>231.08475000000001</v>
      </c>
    </row>
    <row r="109" spans="1:5" ht="14.85" customHeight="1" x14ac:dyDescent="0.2">
      <c r="A109" s="110"/>
      <c r="B109" s="110"/>
      <c r="C109" s="110"/>
      <c r="D109" s="110"/>
      <c r="E109" s="110"/>
    </row>
    <row r="110" spans="1:5" ht="14.85" customHeight="1" x14ac:dyDescent="0.2">
      <c r="A110" s="111" t="s">
        <v>91</v>
      </c>
      <c r="B110" s="111"/>
      <c r="C110" s="111"/>
      <c r="D110" s="111"/>
      <c r="E110" s="111"/>
    </row>
    <row r="111" spans="1:5" ht="14.85" customHeight="1" x14ac:dyDescent="0.2">
      <c r="A111" s="62">
        <v>4</v>
      </c>
      <c r="B111" s="108" t="s">
        <v>92</v>
      </c>
      <c r="C111" s="108"/>
      <c r="D111" s="63" t="s">
        <v>65</v>
      </c>
      <c r="E111" s="61" t="s">
        <v>36</v>
      </c>
    </row>
    <row r="112" spans="1:5" ht="14.85" customHeight="1" x14ac:dyDescent="0.2">
      <c r="A112" s="7" t="s">
        <v>64</v>
      </c>
      <c r="B112" s="102" t="s">
        <v>63</v>
      </c>
      <c r="C112" s="102"/>
      <c r="D112" s="40">
        <v>0.36799999999999999</v>
      </c>
      <c r="E112" s="32">
        <f>E83</f>
        <v>819.26</v>
      </c>
    </row>
    <row r="113" spans="1:5" ht="14.85" customHeight="1" x14ac:dyDescent="0.2">
      <c r="A113" s="7" t="s">
        <v>93</v>
      </c>
      <c r="B113" s="102" t="s">
        <v>77</v>
      </c>
      <c r="C113" s="102"/>
      <c r="D113" s="40">
        <v>0.28199999999999997</v>
      </c>
      <c r="E113" s="32">
        <f>E96</f>
        <v>627.80250000000001</v>
      </c>
    </row>
    <row r="114" spans="1:5" ht="14.85" customHeight="1" x14ac:dyDescent="0.2">
      <c r="A114" s="7" t="s">
        <v>94</v>
      </c>
      <c r="B114" s="102" t="s">
        <v>85</v>
      </c>
      <c r="C114" s="102"/>
      <c r="D114" s="40">
        <v>9.4500000000000001E-2</v>
      </c>
      <c r="E114" s="32">
        <f>E103</f>
        <v>210.38062500000001</v>
      </c>
    </row>
    <row r="115" spans="1:5" ht="14.85" customHeight="1" x14ac:dyDescent="0.2">
      <c r="A115" s="7" t="s">
        <v>95</v>
      </c>
      <c r="B115" s="102" t="s">
        <v>89</v>
      </c>
      <c r="C115" s="102"/>
      <c r="D115" s="40">
        <v>0.1038</v>
      </c>
      <c r="E115" s="32">
        <f>E108</f>
        <v>231.08475000000001</v>
      </c>
    </row>
    <row r="116" spans="1:5" ht="14.85" customHeight="1" x14ac:dyDescent="0.2">
      <c r="A116" s="7" t="s">
        <v>96</v>
      </c>
      <c r="B116" s="103" t="s">
        <v>48</v>
      </c>
      <c r="C116" s="103"/>
      <c r="D116" s="56" t="s">
        <v>97</v>
      </c>
      <c r="E116" s="32">
        <v>0</v>
      </c>
    </row>
    <row r="117" spans="1:5" ht="14.85" customHeight="1" x14ac:dyDescent="0.2">
      <c r="A117" s="104" t="s">
        <v>74</v>
      </c>
      <c r="B117" s="104"/>
      <c r="C117" s="104"/>
      <c r="D117" s="39">
        <v>0.84830000000000005</v>
      </c>
      <c r="E117" s="37">
        <f>SUM(E112:E116)</f>
        <v>1888.527875</v>
      </c>
    </row>
    <row r="118" spans="1:5" ht="14.85" customHeight="1" x14ac:dyDescent="0.2">
      <c r="A118" s="110"/>
      <c r="B118" s="110"/>
      <c r="C118" s="110"/>
      <c r="D118" s="110"/>
      <c r="E118" s="110"/>
    </row>
    <row r="119" spans="1:5" ht="14.85" customHeight="1" x14ac:dyDescent="0.2">
      <c r="A119" s="111" t="s">
        <v>98</v>
      </c>
      <c r="B119" s="111"/>
      <c r="C119" s="111"/>
      <c r="D119" s="111"/>
      <c r="E119" s="111"/>
    </row>
    <row r="120" spans="1:5" ht="14.85" customHeight="1" x14ac:dyDescent="0.2">
      <c r="A120" s="44">
        <v>5</v>
      </c>
      <c r="B120" s="112" t="s">
        <v>99</v>
      </c>
      <c r="C120" s="112"/>
      <c r="D120" s="45" t="s">
        <v>65</v>
      </c>
      <c r="E120" s="61" t="s">
        <v>36</v>
      </c>
    </row>
    <row r="121" spans="1:5" ht="14.85" customHeight="1" x14ac:dyDescent="0.2">
      <c r="A121" s="7" t="s">
        <v>14</v>
      </c>
      <c r="B121" s="102" t="s">
        <v>117</v>
      </c>
      <c r="C121" s="102"/>
      <c r="D121" s="46">
        <v>0.06</v>
      </c>
      <c r="E121" s="41">
        <f>E137*D121</f>
        <v>278.46167249999996</v>
      </c>
    </row>
    <row r="122" spans="1:5" ht="14.85" customHeight="1" x14ac:dyDescent="0.2">
      <c r="A122" s="7" t="s">
        <v>20</v>
      </c>
      <c r="B122" s="102" t="s">
        <v>100</v>
      </c>
      <c r="C122" s="102"/>
      <c r="D122" s="47">
        <v>3.6499999999999998E-2</v>
      </c>
      <c r="E122" s="41">
        <f>(E137+E121+E124)*3.65/91.35</f>
        <v>211.39920074302134</v>
      </c>
    </row>
    <row r="123" spans="1:5" ht="14.85" customHeight="1" x14ac:dyDescent="0.2">
      <c r="A123" s="7" t="s">
        <v>41</v>
      </c>
      <c r="B123" s="102" t="s">
        <v>101</v>
      </c>
      <c r="C123" s="102"/>
      <c r="D123" s="47">
        <v>0.05</v>
      </c>
      <c r="E123" s="41">
        <f>(E137+E121+E124)*5/91.35</f>
        <v>289.58794622331686</v>
      </c>
    </row>
    <row r="124" spans="1:5" ht="14.85" customHeight="1" x14ac:dyDescent="0.2">
      <c r="A124" s="7" t="s">
        <v>43</v>
      </c>
      <c r="B124" s="102" t="s">
        <v>102</v>
      </c>
      <c r="C124" s="102"/>
      <c r="D124" s="47">
        <v>0.08</v>
      </c>
      <c r="E124" s="41">
        <f>E137*D124</f>
        <v>371.28222999999997</v>
      </c>
    </row>
    <row r="125" spans="1:5" ht="14.85" customHeight="1" x14ac:dyDescent="0.2">
      <c r="A125" s="104" t="s">
        <v>74</v>
      </c>
      <c r="B125" s="104"/>
      <c r="C125" s="104"/>
      <c r="D125" s="39">
        <f>SUM(D121:D124)</f>
        <v>0.22650000000000003</v>
      </c>
      <c r="E125" s="51">
        <f>SUM(E121:E124)</f>
        <v>1150.7310494663382</v>
      </c>
    </row>
    <row r="126" spans="1:5" ht="14.85" customHeight="1" x14ac:dyDescent="0.2">
      <c r="A126" s="109" t="s">
        <v>104</v>
      </c>
      <c r="B126" s="109"/>
      <c r="C126" s="109"/>
      <c r="D126" s="109"/>
      <c r="E126" s="109"/>
    </row>
    <row r="127" spans="1:5" ht="14.85" customHeight="1" x14ac:dyDescent="0.2">
      <c r="A127" s="105" t="s">
        <v>105</v>
      </c>
      <c r="B127" s="105"/>
      <c r="C127" s="105"/>
      <c r="D127" s="105"/>
      <c r="E127" s="105"/>
    </row>
    <row r="128" spans="1:5" ht="14.85" customHeight="1" x14ac:dyDescent="0.2">
      <c r="A128" s="38"/>
      <c r="B128" s="38"/>
      <c r="C128" s="38"/>
      <c r="D128" s="38"/>
      <c r="E128" s="38"/>
    </row>
    <row r="129" spans="1:5" ht="14.85" customHeight="1" x14ac:dyDescent="0.2">
      <c r="A129" s="106" t="s">
        <v>106</v>
      </c>
      <c r="B129" s="106"/>
      <c r="C129" s="106"/>
      <c r="D129" s="106"/>
      <c r="E129" s="106"/>
    </row>
    <row r="130" spans="1:5" ht="14.85" customHeight="1" x14ac:dyDescent="0.2">
      <c r="A130" s="107" t="s">
        <v>107</v>
      </c>
      <c r="B130" s="107"/>
      <c r="C130" s="107"/>
      <c r="D130" s="107"/>
      <c r="E130" s="107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108" t="s">
        <v>108</v>
      </c>
      <c r="B132" s="108"/>
      <c r="C132" s="108"/>
      <c r="D132" s="108"/>
      <c r="E132" s="61" t="s">
        <v>36</v>
      </c>
    </row>
    <row r="133" spans="1:5" ht="14.85" customHeight="1" x14ac:dyDescent="0.2">
      <c r="A133" s="52" t="s">
        <v>14</v>
      </c>
      <c r="B133" s="103" t="s">
        <v>109</v>
      </c>
      <c r="C133" s="103"/>
      <c r="D133" s="103"/>
      <c r="E133" s="32">
        <f>E50</f>
        <v>2226.25</v>
      </c>
    </row>
    <row r="134" spans="1:5" ht="14.85" customHeight="1" x14ac:dyDescent="0.2">
      <c r="A134" s="52" t="s">
        <v>16</v>
      </c>
      <c r="B134" s="103" t="s">
        <v>110</v>
      </c>
      <c r="C134" s="103"/>
      <c r="D134" s="103"/>
      <c r="E134" s="32">
        <f>E60</f>
        <v>379.25</v>
      </c>
    </row>
    <row r="135" spans="1:5" ht="14.85" customHeight="1" x14ac:dyDescent="0.2">
      <c r="A135" s="52" t="s">
        <v>18</v>
      </c>
      <c r="B135" s="102" t="s">
        <v>111</v>
      </c>
      <c r="C135" s="102"/>
      <c r="D135" s="102"/>
      <c r="E135" s="32">
        <f>E69</f>
        <v>147</v>
      </c>
    </row>
    <row r="136" spans="1:5" ht="14.85" customHeight="1" x14ac:dyDescent="0.2">
      <c r="A136" s="52" t="s">
        <v>20</v>
      </c>
      <c r="B136" s="103" t="s">
        <v>112</v>
      </c>
      <c r="C136" s="103"/>
      <c r="D136" s="103"/>
      <c r="E136" s="32">
        <f>E117</f>
        <v>1888.527875</v>
      </c>
    </row>
    <row r="137" spans="1:5" ht="14.85" customHeight="1" x14ac:dyDescent="0.2">
      <c r="A137" s="104" t="s">
        <v>113</v>
      </c>
      <c r="B137" s="104"/>
      <c r="C137" s="104"/>
      <c r="D137" s="104"/>
      <c r="E137" s="33">
        <f>SUM(E133:E136)</f>
        <v>4641.0278749999998</v>
      </c>
    </row>
    <row r="138" spans="1:5" ht="14.85" customHeight="1" x14ac:dyDescent="0.2">
      <c r="A138" s="52" t="s">
        <v>41</v>
      </c>
      <c r="B138" s="103" t="s">
        <v>114</v>
      </c>
      <c r="C138" s="103"/>
      <c r="D138" s="103"/>
      <c r="E138" s="41">
        <f>E125</f>
        <v>1150.7310494663382</v>
      </c>
    </row>
    <row r="139" spans="1:5" ht="14.85" customHeight="1" x14ac:dyDescent="0.2">
      <c r="A139" s="104" t="s">
        <v>168</v>
      </c>
      <c r="B139" s="104"/>
      <c r="C139" s="104"/>
      <c r="D139" s="104"/>
      <c r="E139" s="37">
        <f>SUM(E137:E138)</f>
        <v>5791.7589244663377</v>
      </c>
    </row>
  </sheetData>
  <mergeCells count="131">
    <mergeCell ref="B138:D138"/>
    <mergeCell ref="A139:D139"/>
    <mergeCell ref="A23:B27"/>
    <mergeCell ref="C23:C27"/>
    <mergeCell ref="D23:E27"/>
    <mergeCell ref="A132:D132"/>
    <mergeCell ref="B133:D133"/>
    <mergeCell ref="B134:D134"/>
    <mergeCell ref="B135:D135"/>
    <mergeCell ref="B136:D136"/>
    <mergeCell ref="A137:D137"/>
    <mergeCell ref="B124:C124"/>
    <mergeCell ref="A125:C125"/>
    <mergeCell ref="A126:E126"/>
    <mergeCell ref="A127:E127"/>
    <mergeCell ref="A129:E129"/>
    <mergeCell ref="A130:E130"/>
    <mergeCell ref="A118:E118"/>
    <mergeCell ref="A119:E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A117:C117"/>
    <mergeCell ref="B106:C106"/>
    <mergeCell ref="B107:C107"/>
    <mergeCell ref="A108:C108"/>
    <mergeCell ref="A109:E109"/>
    <mergeCell ref="A110:E110"/>
    <mergeCell ref="B111:C111"/>
    <mergeCell ref="B99:C99"/>
    <mergeCell ref="B100:C100"/>
    <mergeCell ref="B101:C101"/>
    <mergeCell ref="B102:C102"/>
    <mergeCell ref="A103:C103"/>
    <mergeCell ref="A105:E105"/>
    <mergeCell ref="B93:C93"/>
    <mergeCell ref="B94:C94"/>
    <mergeCell ref="B95:C95"/>
    <mergeCell ref="A96:C96"/>
    <mergeCell ref="A97:E97"/>
    <mergeCell ref="A98:E98"/>
    <mergeCell ref="A87:E87"/>
    <mergeCell ref="B88:C88"/>
    <mergeCell ref="B89:C89"/>
    <mergeCell ref="B90:C90"/>
    <mergeCell ref="B91:C91"/>
    <mergeCell ref="B92:C92"/>
    <mergeCell ref="B81:C81"/>
    <mergeCell ref="B82:C82"/>
    <mergeCell ref="A83:C83"/>
    <mergeCell ref="A84:E84"/>
    <mergeCell ref="A85:E85"/>
    <mergeCell ref="A86:E86"/>
    <mergeCell ref="B75:C75"/>
    <mergeCell ref="B76:C76"/>
    <mergeCell ref="B77:C77"/>
    <mergeCell ref="B78:C78"/>
    <mergeCell ref="B79:C79"/>
    <mergeCell ref="B80:C80"/>
    <mergeCell ref="A69:D69"/>
    <mergeCell ref="A70:E70"/>
    <mergeCell ref="A71:E71"/>
    <mergeCell ref="A72:E72"/>
    <mergeCell ref="A73:E73"/>
    <mergeCell ref="B74:C74"/>
    <mergeCell ref="A63:E63"/>
    <mergeCell ref="B64:D64"/>
    <mergeCell ref="B65:D65"/>
    <mergeCell ref="B66:D66"/>
    <mergeCell ref="B67:D67"/>
    <mergeCell ref="B68:D68"/>
    <mergeCell ref="B57:D57"/>
    <mergeCell ref="B58:D58"/>
    <mergeCell ref="B59:D59"/>
    <mergeCell ref="A60:D60"/>
    <mergeCell ref="A61:E61"/>
    <mergeCell ref="A62:E62"/>
    <mergeCell ref="A51:E51"/>
    <mergeCell ref="A52:E52"/>
    <mergeCell ref="B53:D53"/>
    <mergeCell ref="B54:D54"/>
    <mergeCell ref="B55:D55"/>
    <mergeCell ref="B56:D56"/>
    <mergeCell ref="B45:D45"/>
    <mergeCell ref="B46:D46"/>
    <mergeCell ref="B47:D47"/>
    <mergeCell ref="B48:D48"/>
    <mergeCell ref="B49:D49"/>
    <mergeCell ref="A50:D50"/>
    <mergeCell ref="A38:E38"/>
    <mergeCell ref="A40:E40"/>
    <mergeCell ref="B41:D41"/>
    <mergeCell ref="B42:D42"/>
    <mergeCell ref="B43:D43"/>
    <mergeCell ref="B44:D44"/>
    <mergeCell ref="A32:E32"/>
    <mergeCell ref="A33:E33"/>
    <mergeCell ref="B34:D34"/>
    <mergeCell ref="B35:D35"/>
    <mergeCell ref="B36:D36"/>
    <mergeCell ref="B37:D37"/>
    <mergeCell ref="A29:E29"/>
    <mergeCell ref="A31:B31"/>
    <mergeCell ref="A21:B22"/>
    <mergeCell ref="C21:C22"/>
    <mergeCell ref="D21:E22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9"/>
  <sheetViews>
    <sheetView topLeftCell="A103" workbookViewId="0">
      <selection activeCell="D125" sqref="D125"/>
    </sheetView>
  </sheetViews>
  <sheetFormatPr defaultRowHeight="14.85" customHeight="1" x14ac:dyDescent="0.2"/>
  <cols>
    <col min="1" max="1" width="4.375" style="9" customWidth="1"/>
    <col min="2" max="2" width="33.125" style="9" customWidth="1"/>
    <col min="3" max="3" width="23.75" style="9" customWidth="1"/>
    <col min="4" max="4" width="11.875" style="9" customWidth="1"/>
    <col min="5" max="5" width="20.125" style="10" customWidth="1"/>
    <col min="6" max="1024" width="10.625" style="1" customWidth="1"/>
  </cols>
  <sheetData>
    <row r="1" spans="1:5" ht="18.399999999999999" customHeight="1" x14ac:dyDescent="0.25">
      <c r="A1" s="132" t="s">
        <v>7</v>
      </c>
      <c r="B1" s="132"/>
      <c r="C1" s="132"/>
      <c r="D1" s="132"/>
      <c r="E1" s="132"/>
    </row>
    <row r="2" spans="1:5" ht="19.7" customHeight="1" x14ac:dyDescent="0.25">
      <c r="A2" s="8"/>
      <c r="B2" s="133" t="s">
        <v>0</v>
      </c>
      <c r="C2" s="133"/>
      <c r="D2" s="133"/>
      <c r="E2" s="133"/>
    </row>
    <row r="3" spans="1:5" ht="14.85" customHeight="1" x14ac:dyDescent="0.2">
      <c r="A3" s="117"/>
      <c r="B3" s="117"/>
      <c r="C3" s="117"/>
      <c r="D3" s="117"/>
      <c r="E3" s="117"/>
    </row>
    <row r="4" spans="1:5" ht="14.85" customHeight="1" x14ac:dyDescent="0.2">
      <c r="A4" s="2"/>
      <c r="B4" s="2"/>
      <c r="C4" s="2"/>
      <c r="D4" s="2"/>
      <c r="E4" s="2"/>
    </row>
    <row r="5" spans="1:5" ht="14.85" customHeight="1" x14ac:dyDescent="0.2">
      <c r="A5" s="106" t="s">
        <v>170</v>
      </c>
      <c r="B5" s="106"/>
      <c r="C5" s="106"/>
      <c r="D5" s="106"/>
      <c r="E5" s="106"/>
    </row>
    <row r="6" spans="1:5" ht="14.85" customHeight="1" x14ac:dyDescent="0.2">
      <c r="A6" s="106"/>
      <c r="B6" s="106"/>
      <c r="C6" s="106"/>
      <c r="D6" s="106"/>
      <c r="E6" s="106"/>
    </row>
    <row r="7" spans="1:5" ht="14.25" x14ac:dyDescent="0.2"/>
    <row r="8" spans="1:5" ht="14.85" customHeight="1" x14ac:dyDescent="0.2">
      <c r="A8" s="130" t="s">
        <v>8</v>
      </c>
      <c r="B8" s="130"/>
      <c r="C8" s="125"/>
      <c r="D8" s="125"/>
      <c r="E8" s="125"/>
    </row>
    <row r="9" spans="1:5" ht="14.85" customHeight="1" x14ac:dyDescent="0.2">
      <c r="A9" s="130" t="s">
        <v>9</v>
      </c>
      <c r="B9" s="130"/>
      <c r="C9" s="131" t="s">
        <v>10</v>
      </c>
      <c r="D9" s="131"/>
      <c r="E9" s="131"/>
    </row>
    <row r="10" spans="1:5" ht="14.85" customHeight="1" x14ac:dyDescent="0.2">
      <c r="A10" s="130" t="s">
        <v>11</v>
      </c>
      <c r="B10" s="130"/>
      <c r="C10" s="131" t="s">
        <v>12</v>
      </c>
      <c r="D10" s="131"/>
      <c r="E10" s="131"/>
    </row>
    <row r="11" spans="1:5" ht="14.85" customHeight="1" x14ac:dyDescent="0.2">
      <c r="A11" s="12"/>
      <c r="B11" s="12"/>
      <c r="C11" s="13"/>
      <c r="D11" s="13"/>
      <c r="E11" s="13"/>
    </row>
    <row r="12" spans="1:5" ht="14.85" customHeight="1" x14ac:dyDescent="0.2">
      <c r="A12" s="110"/>
      <c r="B12" s="110"/>
      <c r="C12" s="110"/>
      <c r="D12" s="110"/>
      <c r="E12" s="110"/>
    </row>
    <row r="13" spans="1:5" ht="14.85" customHeight="1" x14ac:dyDescent="0.2">
      <c r="A13" s="106" t="s">
        <v>13</v>
      </c>
      <c r="B13" s="106"/>
      <c r="C13" s="106"/>
      <c r="D13" s="106"/>
      <c r="E13" s="106"/>
    </row>
    <row r="14" spans="1:5" ht="14.85" customHeight="1" x14ac:dyDescent="0.2">
      <c r="A14" s="14" t="s">
        <v>14</v>
      </c>
      <c r="B14" s="127" t="s">
        <v>15</v>
      </c>
      <c r="C14" s="127"/>
      <c r="D14" s="127"/>
      <c r="E14" s="15"/>
    </row>
    <row r="15" spans="1:5" ht="14.85" customHeight="1" x14ac:dyDescent="0.2">
      <c r="A15" s="14" t="s">
        <v>16</v>
      </c>
      <c r="B15" s="127" t="s">
        <v>17</v>
      </c>
      <c r="C15" s="127"/>
      <c r="D15" s="127"/>
      <c r="E15" s="14" t="s">
        <v>134</v>
      </c>
    </row>
    <row r="16" spans="1:5" ht="14.85" customHeight="1" x14ac:dyDescent="0.2">
      <c r="A16" s="14" t="s">
        <v>18</v>
      </c>
      <c r="B16" s="102" t="s">
        <v>19</v>
      </c>
      <c r="C16" s="102"/>
      <c r="D16" s="102"/>
      <c r="E16" s="83">
        <v>2021</v>
      </c>
    </row>
    <row r="17" spans="1:5" ht="14.85" customHeight="1" x14ac:dyDescent="0.2">
      <c r="A17" s="14" t="s">
        <v>20</v>
      </c>
      <c r="B17" s="102" t="s">
        <v>21</v>
      </c>
      <c r="C17" s="102"/>
      <c r="D17" s="102"/>
      <c r="E17" s="14" t="s">
        <v>22</v>
      </c>
    </row>
    <row r="18" spans="1:5" ht="14.85" customHeight="1" x14ac:dyDescent="0.2">
      <c r="A18" s="17"/>
      <c r="B18" s="18"/>
      <c r="C18" s="18"/>
      <c r="D18" s="18"/>
      <c r="E18" s="17"/>
    </row>
    <row r="19" spans="1:5" ht="14.85" customHeight="1" x14ac:dyDescent="0.2">
      <c r="A19" s="110"/>
      <c r="B19" s="110"/>
      <c r="C19" s="110"/>
      <c r="D19" s="110"/>
      <c r="E19" s="110"/>
    </row>
    <row r="20" spans="1:5" ht="14.85" customHeight="1" x14ac:dyDescent="0.2">
      <c r="A20" s="106" t="s">
        <v>23</v>
      </c>
      <c r="B20" s="106"/>
      <c r="C20" s="106"/>
      <c r="D20" s="106"/>
      <c r="E20" s="106"/>
    </row>
    <row r="21" spans="1:5" ht="14.85" customHeight="1" x14ac:dyDescent="0.2">
      <c r="A21" s="126" t="s">
        <v>24</v>
      </c>
      <c r="B21" s="126"/>
      <c r="C21" s="120" t="s">
        <v>25</v>
      </c>
      <c r="D21" s="120" t="s">
        <v>26</v>
      </c>
      <c r="E21" s="120"/>
    </row>
    <row r="22" spans="1:5" ht="14.85" customHeight="1" x14ac:dyDescent="0.2">
      <c r="A22" s="126"/>
      <c r="B22" s="126"/>
      <c r="C22" s="120"/>
      <c r="D22" s="120"/>
      <c r="E22" s="120"/>
    </row>
    <row r="23" spans="1:5" ht="14.85" customHeight="1" x14ac:dyDescent="0.2">
      <c r="A23" s="134" t="s">
        <v>151</v>
      </c>
      <c r="B23" s="135"/>
      <c r="C23" s="140" t="s">
        <v>27</v>
      </c>
      <c r="D23" s="143">
        <v>1</v>
      </c>
      <c r="E23" s="144"/>
    </row>
    <row r="24" spans="1:5" ht="14.85" customHeight="1" x14ac:dyDescent="0.2">
      <c r="A24" s="136"/>
      <c r="B24" s="137"/>
      <c r="C24" s="141"/>
      <c r="D24" s="145"/>
      <c r="E24" s="146"/>
    </row>
    <row r="25" spans="1:5" ht="14.85" customHeight="1" x14ac:dyDescent="0.2">
      <c r="A25" s="138"/>
      <c r="B25" s="139"/>
      <c r="C25" s="142"/>
      <c r="D25" s="147"/>
      <c r="E25" s="148"/>
    </row>
    <row r="26" spans="1:5" ht="14.85" customHeight="1" x14ac:dyDescent="0.2">
      <c r="A26" s="125"/>
      <c r="B26" s="125"/>
      <c r="C26" s="14"/>
      <c r="D26" s="125"/>
      <c r="E26" s="125"/>
    </row>
    <row r="27" spans="1:5" ht="14.85" customHeight="1" x14ac:dyDescent="0.2">
      <c r="A27" s="125"/>
      <c r="B27" s="125"/>
      <c r="C27" s="14"/>
      <c r="D27" s="125"/>
      <c r="E27" s="125"/>
    </row>
    <row r="28" spans="1:5" ht="14.85" customHeight="1" x14ac:dyDescent="0.2">
      <c r="A28" s="18"/>
      <c r="B28" s="18"/>
      <c r="C28" s="17"/>
      <c r="D28" s="21"/>
      <c r="E28" s="21"/>
    </row>
    <row r="29" spans="1:5" ht="14.85" customHeight="1" x14ac:dyDescent="0.2">
      <c r="A29" s="106" t="s">
        <v>157</v>
      </c>
      <c r="B29" s="106"/>
      <c r="C29" s="106"/>
      <c r="D29" s="106"/>
      <c r="E29" s="106"/>
    </row>
    <row r="30" spans="1:5" ht="14.85" customHeight="1" x14ac:dyDescent="0.2">
      <c r="A30" s="23"/>
      <c r="B30" s="23"/>
      <c r="C30" s="23"/>
      <c r="D30" s="23"/>
      <c r="E30" s="23"/>
    </row>
    <row r="31" spans="1:5" ht="26.85" customHeight="1" x14ac:dyDescent="0.2">
      <c r="A31" s="122" t="s">
        <v>28</v>
      </c>
      <c r="B31" s="122"/>
      <c r="C31" s="24"/>
      <c r="D31" s="24"/>
      <c r="E31" s="25"/>
    </row>
    <row r="32" spans="1:5" ht="39" customHeight="1" x14ac:dyDescent="0.2">
      <c r="A32" s="123" t="s">
        <v>158</v>
      </c>
      <c r="B32" s="123"/>
      <c r="C32" s="123"/>
      <c r="D32" s="123"/>
      <c r="E32" s="123"/>
    </row>
    <row r="33" spans="1:5" ht="14.85" customHeight="1" x14ac:dyDescent="0.2">
      <c r="A33" s="124" t="s">
        <v>29</v>
      </c>
      <c r="B33" s="124"/>
      <c r="C33" s="124"/>
      <c r="D33" s="124"/>
      <c r="E33" s="124"/>
    </row>
    <row r="34" spans="1:5" ht="14.85" customHeight="1" x14ac:dyDescent="0.2">
      <c r="A34" s="28">
        <v>1</v>
      </c>
      <c r="B34" s="103" t="s">
        <v>115</v>
      </c>
      <c r="C34" s="103"/>
      <c r="D34" s="103"/>
      <c r="E34" s="92" t="s">
        <v>134</v>
      </c>
    </row>
    <row r="35" spans="1:5" ht="14.85" customHeight="1" x14ac:dyDescent="0.2">
      <c r="A35" s="28">
        <v>2</v>
      </c>
      <c r="B35" s="103" t="s">
        <v>30</v>
      </c>
      <c r="C35" s="103"/>
      <c r="D35" s="103"/>
      <c r="E35" s="84">
        <v>1331</v>
      </c>
    </row>
    <row r="36" spans="1:5" ht="25.5" x14ac:dyDescent="0.2">
      <c r="A36" s="53">
        <v>3</v>
      </c>
      <c r="B36" s="103" t="s">
        <v>31</v>
      </c>
      <c r="C36" s="103"/>
      <c r="D36" s="103"/>
      <c r="E36" s="91" t="s">
        <v>133</v>
      </c>
    </row>
    <row r="37" spans="1:5" ht="26.85" customHeight="1" x14ac:dyDescent="0.2">
      <c r="A37" s="14">
        <v>4</v>
      </c>
      <c r="B37" s="103" t="s">
        <v>32</v>
      </c>
      <c r="C37" s="103"/>
      <c r="D37" s="103"/>
      <c r="E37" s="85">
        <v>44197</v>
      </c>
    </row>
    <row r="38" spans="1:5" ht="26.25" customHeight="1" x14ac:dyDescent="0.2">
      <c r="A38" s="121" t="s">
        <v>33</v>
      </c>
      <c r="B38" s="121"/>
      <c r="C38" s="121"/>
      <c r="D38" s="121"/>
      <c r="E38" s="121"/>
    </row>
    <row r="39" spans="1:5" ht="14.85" customHeight="1" x14ac:dyDescent="0.2">
      <c r="A39" s="31"/>
      <c r="B39" s="31"/>
      <c r="C39" s="31"/>
      <c r="D39" s="31"/>
      <c r="E39" s="31"/>
    </row>
    <row r="40" spans="1:5" ht="14.85" customHeight="1" x14ac:dyDescent="0.2">
      <c r="A40" s="106" t="s">
        <v>34</v>
      </c>
      <c r="B40" s="106"/>
      <c r="C40" s="106"/>
      <c r="D40" s="106"/>
      <c r="E40" s="106"/>
    </row>
    <row r="41" spans="1:5" ht="14.85" customHeight="1" x14ac:dyDescent="0.2">
      <c r="A41" s="62">
        <v>1</v>
      </c>
      <c r="B41" s="112" t="s">
        <v>35</v>
      </c>
      <c r="C41" s="112"/>
      <c r="D41" s="112"/>
      <c r="E41" s="61" t="s">
        <v>36</v>
      </c>
    </row>
    <row r="42" spans="1:5" ht="14.85" customHeight="1" x14ac:dyDescent="0.2">
      <c r="A42" s="7" t="s">
        <v>14</v>
      </c>
      <c r="B42" s="102" t="s">
        <v>37</v>
      </c>
      <c r="C42" s="102"/>
      <c r="D42" s="102"/>
      <c r="E42" s="86">
        <f>E35</f>
        <v>1331</v>
      </c>
    </row>
    <row r="43" spans="1:5" ht="14.85" customHeight="1" x14ac:dyDescent="0.2">
      <c r="A43" s="7" t="s">
        <v>16</v>
      </c>
      <c r="B43" s="102" t="s">
        <v>38</v>
      </c>
      <c r="C43" s="102"/>
      <c r="D43" s="102"/>
      <c r="E43" s="86">
        <v>0</v>
      </c>
    </row>
    <row r="44" spans="1:5" ht="14.85" customHeight="1" x14ac:dyDescent="0.2">
      <c r="A44" s="7" t="s">
        <v>18</v>
      </c>
      <c r="B44" s="102" t="s">
        <v>39</v>
      </c>
      <c r="C44" s="102"/>
      <c r="D44" s="102"/>
      <c r="E44" s="86">
        <v>0</v>
      </c>
    </row>
    <row r="45" spans="1:5" ht="14.85" customHeight="1" x14ac:dyDescent="0.2">
      <c r="A45" s="7" t="s">
        <v>20</v>
      </c>
      <c r="B45" s="102" t="s">
        <v>40</v>
      </c>
      <c r="C45" s="102"/>
      <c r="D45" s="102"/>
      <c r="E45" s="86">
        <v>0</v>
      </c>
    </row>
    <row r="46" spans="1:5" ht="14.85" customHeight="1" x14ac:dyDescent="0.2">
      <c r="A46" s="7" t="s">
        <v>41</v>
      </c>
      <c r="B46" s="102" t="s">
        <v>42</v>
      </c>
      <c r="C46" s="102"/>
      <c r="D46" s="102"/>
      <c r="E46" s="86">
        <v>0</v>
      </c>
    </row>
    <row r="47" spans="1:5" ht="14.85" customHeight="1" x14ac:dyDescent="0.2">
      <c r="A47" s="7" t="s">
        <v>43</v>
      </c>
      <c r="B47" s="102" t="s">
        <v>44</v>
      </c>
      <c r="C47" s="102"/>
      <c r="D47" s="102"/>
      <c r="E47" s="86">
        <v>0</v>
      </c>
    </row>
    <row r="48" spans="1:5" ht="14.85" customHeight="1" x14ac:dyDescent="0.2">
      <c r="A48" s="7" t="s">
        <v>45</v>
      </c>
      <c r="B48" s="102" t="s">
        <v>46</v>
      </c>
      <c r="C48" s="102"/>
      <c r="D48" s="102"/>
      <c r="E48" s="86">
        <v>0</v>
      </c>
    </row>
    <row r="49" spans="1:5" ht="14.85" customHeight="1" x14ac:dyDescent="0.2">
      <c r="A49" s="7" t="s">
        <v>47</v>
      </c>
      <c r="B49" s="102" t="s">
        <v>48</v>
      </c>
      <c r="C49" s="102"/>
      <c r="D49" s="102"/>
      <c r="E49" s="86">
        <v>0</v>
      </c>
    </row>
    <row r="50" spans="1:5" ht="14.85" customHeight="1" x14ac:dyDescent="0.2">
      <c r="A50" s="120" t="s">
        <v>49</v>
      </c>
      <c r="B50" s="120"/>
      <c r="C50" s="120"/>
      <c r="D50" s="120"/>
      <c r="E50" s="87">
        <f>SUM(E42:E49)</f>
        <v>1331</v>
      </c>
    </row>
    <row r="51" spans="1:5" ht="14.85" customHeight="1" x14ac:dyDescent="0.2">
      <c r="A51" s="110"/>
      <c r="B51" s="110"/>
      <c r="C51" s="110"/>
      <c r="D51" s="110"/>
      <c r="E51" s="110"/>
    </row>
    <row r="52" spans="1:5" ht="14.85" customHeight="1" x14ac:dyDescent="0.2">
      <c r="A52" s="106" t="s">
        <v>50</v>
      </c>
      <c r="B52" s="106"/>
      <c r="C52" s="106"/>
      <c r="D52" s="106"/>
      <c r="E52" s="106"/>
    </row>
    <row r="53" spans="1:5" ht="26.85" customHeight="1" x14ac:dyDescent="0.2">
      <c r="A53" s="62">
        <v>2</v>
      </c>
      <c r="B53" s="112" t="s">
        <v>116</v>
      </c>
      <c r="C53" s="112"/>
      <c r="D53" s="112"/>
      <c r="E53" s="61" t="s">
        <v>36</v>
      </c>
    </row>
    <row r="54" spans="1:5" ht="24.75" customHeight="1" x14ac:dyDescent="0.2">
      <c r="A54" s="88" t="s">
        <v>14</v>
      </c>
      <c r="B54" s="119" t="s">
        <v>172</v>
      </c>
      <c r="C54" s="119"/>
      <c r="D54" s="119"/>
      <c r="E54" s="89">
        <f>(2.5*2*22)-(0.06*E42)</f>
        <v>30.14</v>
      </c>
    </row>
    <row r="55" spans="1:5" ht="14.85" customHeight="1" x14ac:dyDescent="0.2">
      <c r="A55" s="88" t="s">
        <v>16</v>
      </c>
      <c r="B55" s="119" t="s">
        <v>159</v>
      </c>
      <c r="C55" s="119"/>
      <c r="D55" s="119"/>
      <c r="E55" s="90">
        <f>440-(0.2*440)</f>
        <v>352</v>
      </c>
    </row>
    <row r="56" spans="1:5" ht="14.85" customHeight="1" x14ac:dyDescent="0.2">
      <c r="A56" s="88" t="s">
        <v>18</v>
      </c>
      <c r="B56" s="119" t="s">
        <v>160</v>
      </c>
      <c r="C56" s="119"/>
      <c r="D56" s="119"/>
      <c r="E56" s="86">
        <v>10</v>
      </c>
    </row>
    <row r="57" spans="1:5" ht="14.85" customHeight="1" x14ac:dyDescent="0.2">
      <c r="A57" s="88" t="s">
        <v>20</v>
      </c>
      <c r="B57" s="119" t="s">
        <v>51</v>
      </c>
      <c r="C57" s="119"/>
      <c r="D57" s="119"/>
      <c r="E57" s="86">
        <v>0</v>
      </c>
    </row>
    <row r="58" spans="1:5" ht="14.85" customHeight="1" x14ac:dyDescent="0.2">
      <c r="A58" s="88" t="s">
        <v>41</v>
      </c>
      <c r="B58" s="119" t="s">
        <v>52</v>
      </c>
      <c r="C58" s="119"/>
      <c r="D58" s="119"/>
      <c r="E58" s="86">
        <v>10</v>
      </c>
    </row>
    <row r="59" spans="1:5" ht="14.85" customHeight="1" x14ac:dyDescent="0.2">
      <c r="A59" s="88" t="s">
        <v>43</v>
      </c>
      <c r="B59" s="119" t="s">
        <v>48</v>
      </c>
      <c r="C59" s="119"/>
      <c r="D59" s="119"/>
      <c r="E59" s="86">
        <v>0</v>
      </c>
    </row>
    <row r="60" spans="1:5" ht="14.85" customHeight="1" x14ac:dyDescent="0.2">
      <c r="A60" s="118" t="s">
        <v>53</v>
      </c>
      <c r="B60" s="118"/>
      <c r="C60" s="118"/>
      <c r="D60" s="118"/>
      <c r="E60" s="87">
        <f>SUM(E54:E59)</f>
        <v>402.14</v>
      </c>
    </row>
    <row r="61" spans="1:5" ht="14.85" customHeight="1" x14ac:dyDescent="0.2">
      <c r="A61" s="149" t="s">
        <v>54</v>
      </c>
      <c r="B61" s="149"/>
      <c r="C61" s="149"/>
      <c r="D61" s="149"/>
      <c r="E61" s="149"/>
    </row>
    <row r="62" spans="1:5" ht="14.85" customHeight="1" x14ac:dyDescent="0.2">
      <c r="A62" s="117"/>
      <c r="B62" s="117"/>
      <c r="C62" s="117"/>
      <c r="D62" s="117"/>
      <c r="E62" s="117"/>
    </row>
    <row r="63" spans="1:5" ht="14.85" customHeight="1" x14ac:dyDescent="0.2">
      <c r="A63" s="106" t="s">
        <v>55</v>
      </c>
      <c r="B63" s="106"/>
      <c r="C63" s="106"/>
      <c r="D63" s="106"/>
      <c r="E63" s="106"/>
    </row>
    <row r="64" spans="1:5" ht="14.85" customHeight="1" x14ac:dyDescent="0.2">
      <c r="A64" s="62">
        <v>3</v>
      </c>
      <c r="B64" s="112" t="s">
        <v>56</v>
      </c>
      <c r="C64" s="112"/>
      <c r="D64" s="112"/>
      <c r="E64" s="61" t="s">
        <v>36</v>
      </c>
    </row>
    <row r="65" spans="1:5" ht="14.85" customHeight="1" x14ac:dyDescent="0.2">
      <c r="A65" s="7" t="s">
        <v>14</v>
      </c>
      <c r="B65" s="102" t="s">
        <v>57</v>
      </c>
      <c r="C65" s="102"/>
      <c r="D65" s="102"/>
      <c r="E65" s="98">
        <f>Insumos!C13/12</f>
        <v>100</v>
      </c>
    </row>
    <row r="66" spans="1:5" ht="14.85" customHeight="1" x14ac:dyDescent="0.2">
      <c r="A66" s="7" t="s">
        <v>16</v>
      </c>
      <c r="B66" s="102" t="s">
        <v>58</v>
      </c>
      <c r="C66" s="102"/>
      <c r="D66" s="102"/>
      <c r="E66" s="98">
        <v>0</v>
      </c>
    </row>
    <row r="67" spans="1:5" ht="14.85" customHeight="1" x14ac:dyDescent="0.2">
      <c r="A67" s="7" t="s">
        <v>18</v>
      </c>
      <c r="B67" s="102" t="s">
        <v>59</v>
      </c>
      <c r="C67" s="102"/>
      <c r="D67" s="102"/>
      <c r="E67" s="98">
        <f>SUM(Insumos!D13:G13)/12</f>
        <v>8.6666666666666661</v>
      </c>
    </row>
    <row r="68" spans="1:5" ht="14.85" customHeight="1" x14ac:dyDescent="0.2">
      <c r="A68" s="7" t="s">
        <v>20</v>
      </c>
      <c r="B68" s="102" t="s">
        <v>48</v>
      </c>
      <c r="C68" s="102"/>
      <c r="D68" s="102"/>
      <c r="E68" s="98" t="s">
        <v>97</v>
      </c>
    </row>
    <row r="69" spans="1:5" ht="14.85" customHeight="1" x14ac:dyDescent="0.2">
      <c r="A69" s="104" t="s">
        <v>60</v>
      </c>
      <c r="B69" s="104"/>
      <c r="C69" s="104"/>
      <c r="D69" s="104"/>
      <c r="E69" s="37">
        <f>SUM(E65:E68)</f>
        <v>108.66666666666667</v>
      </c>
    </row>
    <row r="70" spans="1:5" ht="14.85" customHeight="1" x14ac:dyDescent="0.2">
      <c r="A70" s="116" t="s">
        <v>61</v>
      </c>
      <c r="B70" s="116"/>
      <c r="C70" s="116"/>
      <c r="D70" s="116"/>
      <c r="E70" s="116"/>
    </row>
    <row r="71" spans="1:5" ht="14.85" customHeight="1" x14ac:dyDescent="0.2">
      <c r="A71" s="117"/>
      <c r="B71" s="117"/>
      <c r="C71" s="117"/>
      <c r="D71" s="117"/>
      <c r="E71" s="117"/>
    </row>
    <row r="72" spans="1:5" ht="14.85" customHeight="1" x14ac:dyDescent="0.2">
      <c r="A72" s="106" t="s">
        <v>62</v>
      </c>
      <c r="B72" s="106"/>
      <c r="C72" s="106"/>
      <c r="D72" s="106"/>
      <c r="E72" s="106"/>
    </row>
    <row r="73" spans="1:5" ht="14.85" customHeight="1" x14ac:dyDescent="0.2">
      <c r="A73" s="114" t="s">
        <v>63</v>
      </c>
      <c r="B73" s="114"/>
      <c r="C73" s="114"/>
      <c r="D73" s="114"/>
      <c r="E73" s="114"/>
    </row>
    <row r="74" spans="1:5" ht="14.85" customHeight="1" x14ac:dyDescent="0.2">
      <c r="A74" s="62" t="s">
        <v>64</v>
      </c>
      <c r="B74" s="112" t="s">
        <v>63</v>
      </c>
      <c r="C74" s="112"/>
      <c r="D74" s="61" t="s">
        <v>65</v>
      </c>
      <c r="E74" s="61" t="s">
        <v>36</v>
      </c>
    </row>
    <row r="75" spans="1:5" ht="14.85" customHeight="1" x14ac:dyDescent="0.2">
      <c r="A75" s="7" t="s">
        <v>14</v>
      </c>
      <c r="B75" s="102" t="s">
        <v>66</v>
      </c>
      <c r="C75" s="102"/>
      <c r="D75" s="64">
        <v>0.2</v>
      </c>
      <c r="E75" s="32">
        <f>E50*D75</f>
        <v>266.2</v>
      </c>
    </row>
    <row r="76" spans="1:5" ht="14.25" x14ac:dyDescent="0.2">
      <c r="A76" s="7" t="s">
        <v>16</v>
      </c>
      <c r="B76" s="102" t="s">
        <v>67</v>
      </c>
      <c r="C76" s="102"/>
      <c r="D76" s="65">
        <v>0.08</v>
      </c>
      <c r="E76" s="32">
        <f>E50*D76</f>
        <v>106.48</v>
      </c>
    </row>
    <row r="77" spans="1:5" ht="22.5" customHeight="1" x14ac:dyDescent="0.2">
      <c r="A77" s="7" t="s">
        <v>18</v>
      </c>
      <c r="B77" s="102" t="s">
        <v>68</v>
      </c>
      <c r="C77" s="102"/>
      <c r="D77" s="66">
        <v>0.03</v>
      </c>
      <c r="E77" s="32">
        <f>E50*D77</f>
        <v>39.93</v>
      </c>
    </row>
    <row r="78" spans="1:5" ht="14.85" customHeight="1" x14ac:dyDescent="0.2">
      <c r="A78" s="7" t="s">
        <v>20</v>
      </c>
      <c r="B78" s="102" t="s">
        <v>69</v>
      </c>
      <c r="C78" s="102"/>
      <c r="D78" s="65">
        <v>2.5000000000000001E-2</v>
      </c>
      <c r="E78" s="32">
        <f>E50*D78</f>
        <v>33.274999999999999</v>
      </c>
    </row>
    <row r="79" spans="1:5" ht="14.85" customHeight="1" x14ac:dyDescent="0.2">
      <c r="A79" s="7" t="s">
        <v>41</v>
      </c>
      <c r="B79" s="102" t="s">
        <v>70</v>
      </c>
      <c r="C79" s="102"/>
      <c r="D79" s="65">
        <v>1.4999999999999999E-2</v>
      </c>
      <c r="E79" s="32">
        <f>E50*D79</f>
        <v>19.965</v>
      </c>
    </row>
    <row r="80" spans="1:5" ht="14.85" customHeight="1" x14ac:dyDescent="0.2">
      <c r="A80" s="7" t="s">
        <v>43</v>
      </c>
      <c r="B80" s="102" t="s">
        <v>71</v>
      </c>
      <c r="C80" s="102"/>
      <c r="D80" s="65">
        <v>0.01</v>
      </c>
      <c r="E80" s="32">
        <f>E50*D80</f>
        <v>13.31</v>
      </c>
    </row>
    <row r="81" spans="1:5" ht="14.85" customHeight="1" x14ac:dyDescent="0.2">
      <c r="A81" s="7" t="s">
        <v>45</v>
      </c>
      <c r="B81" s="102" t="s">
        <v>72</v>
      </c>
      <c r="C81" s="102"/>
      <c r="D81" s="65">
        <v>6.0000000000000001E-3</v>
      </c>
      <c r="E81" s="32">
        <f>E50*D81</f>
        <v>7.9859999999999998</v>
      </c>
    </row>
    <row r="82" spans="1:5" ht="14.85" customHeight="1" x14ac:dyDescent="0.2">
      <c r="A82" s="7" t="s">
        <v>47</v>
      </c>
      <c r="B82" s="102" t="s">
        <v>73</v>
      </c>
      <c r="C82" s="102"/>
      <c r="D82" s="65">
        <v>2E-3</v>
      </c>
      <c r="E82" s="32">
        <f>E50*D82</f>
        <v>2.6619999999999999</v>
      </c>
    </row>
    <row r="83" spans="1:5" ht="14.25" x14ac:dyDescent="0.2">
      <c r="A83" s="104" t="s">
        <v>74</v>
      </c>
      <c r="B83" s="104"/>
      <c r="C83" s="104"/>
      <c r="D83" s="39">
        <f>SUM(D75:D82)</f>
        <v>0.3680000000000001</v>
      </c>
      <c r="E83" s="37">
        <f>SUM(E75:E82)</f>
        <v>489.80799999999994</v>
      </c>
    </row>
    <row r="84" spans="1:5" ht="23.25" customHeight="1" x14ac:dyDescent="0.2">
      <c r="A84" s="116" t="s">
        <v>75</v>
      </c>
      <c r="B84" s="116"/>
      <c r="C84" s="116"/>
      <c r="D84" s="116"/>
      <c r="E84" s="116"/>
    </row>
    <row r="85" spans="1:5" ht="14.85" customHeight="1" x14ac:dyDescent="0.2">
      <c r="A85" s="105" t="s">
        <v>76</v>
      </c>
      <c r="B85" s="105"/>
      <c r="C85" s="105"/>
      <c r="D85" s="105"/>
      <c r="E85" s="105"/>
    </row>
    <row r="86" spans="1:5" ht="14.85" customHeight="1" x14ac:dyDescent="0.2">
      <c r="A86" s="117"/>
      <c r="B86" s="117"/>
      <c r="C86" s="117"/>
      <c r="D86" s="117"/>
      <c r="E86" s="117"/>
    </row>
    <row r="87" spans="1:5" ht="14.85" customHeight="1" x14ac:dyDescent="0.2">
      <c r="A87" s="114" t="s">
        <v>77</v>
      </c>
      <c r="B87" s="114"/>
      <c r="C87" s="114"/>
      <c r="D87" s="114"/>
      <c r="E87" s="114"/>
    </row>
    <row r="88" spans="1:5" ht="14.85" customHeight="1" x14ac:dyDescent="0.2">
      <c r="A88" s="62" t="s">
        <v>16</v>
      </c>
      <c r="B88" s="112" t="s">
        <v>77</v>
      </c>
      <c r="C88" s="112"/>
      <c r="D88" s="61" t="s">
        <v>65</v>
      </c>
      <c r="E88" s="61" t="s">
        <v>36</v>
      </c>
    </row>
    <row r="89" spans="1:5" ht="14.85" customHeight="1" x14ac:dyDescent="0.2">
      <c r="A89" s="7" t="s">
        <v>14</v>
      </c>
      <c r="B89" s="102" t="s">
        <v>78</v>
      </c>
      <c r="C89" s="102"/>
      <c r="D89" s="35">
        <v>8.3299999999999999E-2</v>
      </c>
      <c r="E89" s="32">
        <f>E50*D89</f>
        <v>110.8723</v>
      </c>
    </row>
    <row r="90" spans="1:5" ht="14.85" customHeight="1" x14ac:dyDescent="0.2">
      <c r="A90" s="7" t="s">
        <v>16</v>
      </c>
      <c r="B90" s="102" t="s">
        <v>79</v>
      </c>
      <c r="C90" s="102"/>
      <c r="D90" s="36">
        <v>0.1203</v>
      </c>
      <c r="E90" s="32">
        <f>E50*D90</f>
        <v>160.11930000000001</v>
      </c>
    </row>
    <row r="91" spans="1:5" ht="14.85" customHeight="1" x14ac:dyDescent="0.2">
      <c r="A91" s="7" t="s">
        <v>18</v>
      </c>
      <c r="B91" s="102" t="s">
        <v>80</v>
      </c>
      <c r="C91" s="102"/>
      <c r="D91" s="36">
        <v>3.7000000000000002E-3</v>
      </c>
      <c r="E91" s="32">
        <f>D91*E50</f>
        <v>4.9247000000000005</v>
      </c>
    </row>
    <row r="92" spans="1:5" ht="14.85" customHeight="1" x14ac:dyDescent="0.2">
      <c r="A92" s="7" t="s">
        <v>20</v>
      </c>
      <c r="B92" s="102" t="s">
        <v>81</v>
      </c>
      <c r="C92" s="102"/>
      <c r="D92" s="36">
        <v>1.8499999999999999E-2</v>
      </c>
      <c r="E92" s="32">
        <f>E50*D92</f>
        <v>24.6235</v>
      </c>
    </row>
    <row r="93" spans="1:5" ht="14.85" customHeight="1" x14ac:dyDescent="0.2">
      <c r="A93" s="7" t="s">
        <v>41</v>
      </c>
      <c r="B93" s="102" t="s">
        <v>82</v>
      </c>
      <c r="C93" s="102"/>
      <c r="D93" s="36">
        <v>1.2999999999999999E-2</v>
      </c>
      <c r="E93" s="32">
        <f>E50*D93</f>
        <v>17.303000000000001</v>
      </c>
    </row>
    <row r="94" spans="1:5" ht="14.85" customHeight="1" x14ac:dyDescent="0.2">
      <c r="A94" s="7" t="s">
        <v>43</v>
      </c>
      <c r="B94" s="102" t="s">
        <v>83</v>
      </c>
      <c r="C94" s="102"/>
      <c r="D94" s="36">
        <v>2.9899999999999999E-2</v>
      </c>
      <c r="E94" s="32">
        <f>E50*D94</f>
        <v>39.796900000000001</v>
      </c>
    </row>
    <row r="95" spans="1:5" ht="14.85" customHeight="1" x14ac:dyDescent="0.2">
      <c r="A95" s="7" t="s">
        <v>45</v>
      </c>
      <c r="B95" s="102" t="s">
        <v>84</v>
      </c>
      <c r="C95" s="102"/>
      <c r="D95" s="36">
        <v>1.3299999999999999E-2</v>
      </c>
      <c r="E95" s="32">
        <f>E50*D95</f>
        <v>17.702299999999997</v>
      </c>
    </row>
    <row r="96" spans="1:5" ht="14.85" customHeight="1" x14ac:dyDescent="0.2">
      <c r="A96" s="104" t="s">
        <v>74</v>
      </c>
      <c r="B96" s="104"/>
      <c r="C96" s="104"/>
      <c r="D96" s="39">
        <f>SUM(D89:D95)</f>
        <v>0.28199999999999997</v>
      </c>
      <c r="E96" s="37">
        <f>SUM(E89:E95)</f>
        <v>375.34199999999993</v>
      </c>
    </row>
    <row r="97" spans="1:5" ht="14.85" customHeight="1" x14ac:dyDescent="0.2">
      <c r="A97" s="110"/>
      <c r="B97" s="110"/>
      <c r="C97" s="110"/>
      <c r="D97" s="110"/>
      <c r="E97" s="110"/>
    </row>
    <row r="98" spans="1:5" ht="14.85" customHeight="1" x14ac:dyDescent="0.2">
      <c r="A98" s="114" t="s">
        <v>85</v>
      </c>
      <c r="B98" s="114"/>
      <c r="C98" s="114"/>
      <c r="D98" s="114"/>
      <c r="E98" s="114"/>
    </row>
    <row r="99" spans="1:5" ht="14.85" customHeight="1" x14ac:dyDescent="0.2">
      <c r="A99" s="62" t="s">
        <v>18</v>
      </c>
      <c r="B99" s="115" t="s">
        <v>85</v>
      </c>
      <c r="C99" s="115"/>
      <c r="D99" s="61" t="s">
        <v>65</v>
      </c>
      <c r="E99" s="61" t="s">
        <v>36</v>
      </c>
    </row>
    <row r="100" spans="1:5" ht="14.85" customHeight="1" x14ac:dyDescent="0.2">
      <c r="A100" s="7" t="s">
        <v>14</v>
      </c>
      <c r="B100" s="113" t="s">
        <v>86</v>
      </c>
      <c r="C100" s="113"/>
      <c r="D100" s="40">
        <v>1.6500000000000001E-2</v>
      </c>
      <c r="E100" s="41">
        <f>E50*D100</f>
        <v>21.961500000000001</v>
      </c>
    </row>
    <row r="101" spans="1:5" ht="14.85" customHeight="1" x14ac:dyDescent="0.2">
      <c r="A101" s="7" t="s">
        <v>16</v>
      </c>
      <c r="B101" s="113" t="s">
        <v>87</v>
      </c>
      <c r="C101" s="113"/>
      <c r="D101" s="42">
        <v>3.7999999999999999E-2</v>
      </c>
      <c r="E101" s="41">
        <f>E50*D101</f>
        <v>50.577999999999996</v>
      </c>
    </row>
    <row r="102" spans="1:5" ht="14.85" customHeight="1" x14ac:dyDescent="0.2">
      <c r="A102" s="7" t="s">
        <v>18</v>
      </c>
      <c r="B102" s="113" t="s">
        <v>88</v>
      </c>
      <c r="C102" s="113"/>
      <c r="D102" s="42">
        <v>0.04</v>
      </c>
      <c r="E102" s="41">
        <f>E50*D102</f>
        <v>53.24</v>
      </c>
    </row>
    <row r="103" spans="1:5" ht="14.85" customHeight="1" x14ac:dyDescent="0.2">
      <c r="A103" s="104" t="s">
        <v>74</v>
      </c>
      <c r="B103" s="104"/>
      <c r="C103" s="104"/>
      <c r="D103" s="39">
        <f>SUM(D100:D102)</f>
        <v>9.4500000000000001E-2</v>
      </c>
      <c r="E103" s="37">
        <f>SUM(E100:E102)</f>
        <v>125.77950000000001</v>
      </c>
    </row>
    <row r="104" spans="1:5" ht="14.85" customHeight="1" x14ac:dyDescent="0.2">
      <c r="A104" s="43"/>
      <c r="B104" s="43"/>
      <c r="C104" s="43"/>
      <c r="D104" s="43"/>
      <c r="E104" s="43"/>
    </row>
    <row r="105" spans="1:5" ht="14.85" customHeight="1" x14ac:dyDescent="0.2">
      <c r="A105" s="114" t="s">
        <v>89</v>
      </c>
      <c r="B105" s="114"/>
      <c r="C105" s="114"/>
      <c r="D105" s="114"/>
      <c r="E105" s="114"/>
    </row>
    <row r="106" spans="1:5" ht="14.85" customHeight="1" x14ac:dyDescent="0.2">
      <c r="A106" s="62" t="s">
        <v>20</v>
      </c>
      <c r="B106" s="115" t="s">
        <v>89</v>
      </c>
      <c r="C106" s="115"/>
      <c r="D106" s="61" t="s">
        <v>65</v>
      </c>
      <c r="E106" s="61" t="s">
        <v>36</v>
      </c>
    </row>
    <row r="107" spans="1:5" ht="14.85" customHeight="1" x14ac:dyDescent="0.2">
      <c r="A107" s="7" t="s">
        <v>14</v>
      </c>
      <c r="B107" s="103" t="s">
        <v>90</v>
      </c>
      <c r="C107" s="103"/>
      <c r="D107" s="55">
        <v>0.1038</v>
      </c>
      <c r="E107" s="32">
        <f>E50*D107</f>
        <v>138.15780000000001</v>
      </c>
    </row>
    <row r="108" spans="1:5" ht="14.85" customHeight="1" x14ac:dyDescent="0.2">
      <c r="A108" s="104" t="s">
        <v>74</v>
      </c>
      <c r="B108" s="104"/>
      <c r="C108" s="104"/>
      <c r="D108" s="39">
        <v>0.1038</v>
      </c>
      <c r="E108" s="37">
        <f>SUM(E107)</f>
        <v>138.15780000000001</v>
      </c>
    </row>
    <row r="109" spans="1:5" ht="14.85" customHeight="1" x14ac:dyDescent="0.2">
      <c r="A109" s="110"/>
      <c r="B109" s="110"/>
      <c r="C109" s="110"/>
      <c r="D109" s="110"/>
      <c r="E109" s="110"/>
    </row>
    <row r="110" spans="1:5" ht="14.85" customHeight="1" x14ac:dyDescent="0.2">
      <c r="A110" s="111" t="s">
        <v>91</v>
      </c>
      <c r="B110" s="111"/>
      <c r="C110" s="111"/>
      <c r="D110" s="111"/>
      <c r="E110" s="111"/>
    </row>
    <row r="111" spans="1:5" ht="14.85" customHeight="1" x14ac:dyDescent="0.2">
      <c r="A111" s="62">
        <v>4</v>
      </c>
      <c r="B111" s="108" t="s">
        <v>92</v>
      </c>
      <c r="C111" s="108"/>
      <c r="D111" s="63" t="s">
        <v>65</v>
      </c>
      <c r="E111" s="61" t="s">
        <v>36</v>
      </c>
    </row>
    <row r="112" spans="1:5" ht="14.85" customHeight="1" x14ac:dyDescent="0.2">
      <c r="A112" s="7" t="s">
        <v>64</v>
      </c>
      <c r="B112" s="102" t="s">
        <v>63</v>
      </c>
      <c r="C112" s="102"/>
      <c r="D112" s="40">
        <v>0.36799999999999999</v>
      </c>
      <c r="E112" s="32">
        <f>E83</f>
        <v>489.80799999999994</v>
      </c>
    </row>
    <row r="113" spans="1:5" ht="14.85" customHeight="1" x14ac:dyDescent="0.2">
      <c r="A113" s="7" t="s">
        <v>93</v>
      </c>
      <c r="B113" s="102" t="s">
        <v>77</v>
      </c>
      <c r="C113" s="102"/>
      <c r="D113" s="40">
        <v>0.28199999999999997</v>
      </c>
      <c r="E113" s="32">
        <f>E96</f>
        <v>375.34199999999993</v>
      </c>
    </row>
    <row r="114" spans="1:5" ht="14.85" customHeight="1" x14ac:dyDescent="0.2">
      <c r="A114" s="7" t="s">
        <v>94</v>
      </c>
      <c r="B114" s="102" t="s">
        <v>85</v>
      </c>
      <c r="C114" s="102"/>
      <c r="D114" s="40">
        <v>9.4500000000000001E-2</v>
      </c>
      <c r="E114" s="32">
        <f>E103</f>
        <v>125.77950000000001</v>
      </c>
    </row>
    <row r="115" spans="1:5" ht="14.85" customHeight="1" x14ac:dyDescent="0.2">
      <c r="A115" s="7" t="s">
        <v>95</v>
      </c>
      <c r="B115" s="102" t="s">
        <v>89</v>
      </c>
      <c r="C115" s="102"/>
      <c r="D115" s="40">
        <v>0.1038</v>
      </c>
      <c r="E115" s="32">
        <f>E108</f>
        <v>138.15780000000001</v>
      </c>
    </row>
    <row r="116" spans="1:5" ht="14.85" customHeight="1" x14ac:dyDescent="0.2">
      <c r="A116" s="7" t="s">
        <v>96</v>
      </c>
      <c r="B116" s="103" t="s">
        <v>48</v>
      </c>
      <c r="C116" s="103"/>
      <c r="D116" s="56" t="s">
        <v>97</v>
      </c>
      <c r="E116" s="32">
        <v>0</v>
      </c>
    </row>
    <row r="117" spans="1:5" ht="14.85" customHeight="1" x14ac:dyDescent="0.2">
      <c r="A117" s="104" t="s">
        <v>74</v>
      </c>
      <c r="B117" s="104"/>
      <c r="C117" s="104"/>
      <c r="D117" s="39">
        <v>0.84830000000000005</v>
      </c>
      <c r="E117" s="37">
        <f>SUM(E112:E116)</f>
        <v>1129.0872999999999</v>
      </c>
    </row>
    <row r="118" spans="1:5" ht="14.85" customHeight="1" x14ac:dyDescent="0.2">
      <c r="A118" s="110"/>
      <c r="B118" s="110"/>
      <c r="C118" s="110"/>
      <c r="D118" s="110"/>
      <c r="E118" s="110"/>
    </row>
    <row r="119" spans="1:5" ht="14.85" customHeight="1" x14ac:dyDescent="0.2">
      <c r="A119" s="111" t="s">
        <v>98</v>
      </c>
      <c r="B119" s="111"/>
      <c r="C119" s="111"/>
      <c r="D119" s="111"/>
      <c r="E119" s="111"/>
    </row>
    <row r="120" spans="1:5" ht="14.85" customHeight="1" x14ac:dyDescent="0.2">
      <c r="A120" s="44">
        <v>5</v>
      </c>
      <c r="B120" s="112" t="s">
        <v>99</v>
      </c>
      <c r="C120" s="112"/>
      <c r="D120" s="45" t="s">
        <v>65</v>
      </c>
      <c r="E120" s="61" t="s">
        <v>36</v>
      </c>
    </row>
    <row r="121" spans="1:5" ht="14.85" customHeight="1" x14ac:dyDescent="0.2">
      <c r="A121" s="7" t="s">
        <v>14</v>
      </c>
      <c r="B121" s="102" t="s">
        <v>117</v>
      </c>
      <c r="C121" s="102"/>
      <c r="D121" s="46">
        <v>0.06</v>
      </c>
      <c r="E121" s="41">
        <f>E137*D121</f>
        <v>178.253638</v>
      </c>
    </row>
    <row r="122" spans="1:5" ht="14.85" customHeight="1" x14ac:dyDescent="0.2">
      <c r="A122" s="7" t="s">
        <v>20</v>
      </c>
      <c r="B122" s="102" t="s">
        <v>100</v>
      </c>
      <c r="C122" s="102"/>
      <c r="D122" s="47">
        <v>3.6499999999999998E-2</v>
      </c>
      <c r="E122" s="41">
        <f>(E137+E121+E124)*3.65/91.35</f>
        <v>135.32446409742749</v>
      </c>
    </row>
    <row r="123" spans="1:5" ht="14.85" customHeight="1" x14ac:dyDescent="0.2">
      <c r="A123" s="7" t="s">
        <v>41</v>
      </c>
      <c r="B123" s="102" t="s">
        <v>101</v>
      </c>
      <c r="C123" s="102"/>
      <c r="D123" s="47">
        <v>0.05</v>
      </c>
      <c r="E123" s="41">
        <f>(E137+E121+E124)*5/91.35</f>
        <v>185.3759782156541</v>
      </c>
    </row>
    <row r="124" spans="1:5" ht="14.85" customHeight="1" x14ac:dyDescent="0.2">
      <c r="A124" s="7" t="s">
        <v>43</v>
      </c>
      <c r="B124" s="102" t="s">
        <v>102</v>
      </c>
      <c r="C124" s="102"/>
      <c r="D124" s="47">
        <v>0.08</v>
      </c>
      <c r="E124" s="41">
        <f>E137*D124</f>
        <v>237.67151733333333</v>
      </c>
    </row>
    <row r="125" spans="1:5" ht="14.85" customHeight="1" x14ac:dyDescent="0.2">
      <c r="A125" s="104" t="s">
        <v>74</v>
      </c>
      <c r="B125" s="104"/>
      <c r="C125" s="104"/>
      <c r="D125" s="39">
        <f>SUM(D121:D124)</f>
        <v>0.22650000000000003</v>
      </c>
      <c r="E125" s="51">
        <f>SUM(E121:E124)</f>
        <v>736.62559764641492</v>
      </c>
    </row>
    <row r="126" spans="1:5" ht="14.85" customHeight="1" x14ac:dyDescent="0.2">
      <c r="A126" s="109" t="s">
        <v>104</v>
      </c>
      <c r="B126" s="109"/>
      <c r="C126" s="109"/>
      <c r="D126" s="109"/>
      <c r="E126" s="109"/>
    </row>
    <row r="127" spans="1:5" ht="14.85" customHeight="1" x14ac:dyDescent="0.2">
      <c r="A127" s="105" t="s">
        <v>105</v>
      </c>
      <c r="B127" s="105"/>
      <c r="C127" s="105"/>
      <c r="D127" s="105"/>
      <c r="E127" s="105"/>
    </row>
    <row r="128" spans="1:5" ht="14.85" customHeight="1" x14ac:dyDescent="0.2">
      <c r="A128" s="38"/>
      <c r="B128" s="38"/>
      <c r="C128" s="38"/>
      <c r="D128" s="38"/>
      <c r="E128" s="38"/>
    </row>
    <row r="129" spans="1:5" ht="14.85" customHeight="1" x14ac:dyDescent="0.2">
      <c r="A129" s="106" t="s">
        <v>106</v>
      </c>
      <c r="B129" s="106"/>
      <c r="C129" s="106"/>
      <c r="D129" s="106"/>
      <c r="E129" s="106"/>
    </row>
    <row r="130" spans="1:5" ht="14.85" customHeight="1" x14ac:dyDescent="0.2">
      <c r="A130" s="107" t="s">
        <v>107</v>
      </c>
      <c r="B130" s="107"/>
      <c r="C130" s="107"/>
      <c r="D130" s="107"/>
      <c r="E130" s="107"/>
    </row>
    <row r="131" spans="1:5" ht="14.85" customHeight="1" x14ac:dyDescent="0.2">
      <c r="A131" s="3"/>
      <c r="B131" s="3"/>
      <c r="C131" s="3"/>
      <c r="D131" s="3"/>
      <c r="E131" s="3"/>
    </row>
    <row r="132" spans="1:5" ht="14.85" customHeight="1" x14ac:dyDescent="0.2">
      <c r="A132" s="108" t="s">
        <v>108</v>
      </c>
      <c r="B132" s="108"/>
      <c r="C132" s="108"/>
      <c r="D132" s="108"/>
      <c r="E132" s="61" t="s">
        <v>36</v>
      </c>
    </row>
    <row r="133" spans="1:5" ht="14.85" customHeight="1" x14ac:dyDescent="0.2">
      <c r="A133" s="52" t="s">
        <v>14</v>
      </c>
      <c r="B133" s="103" t="s">
        <v>109</v>
      </c>
      <c r="C133" s="103"/>
      <c r="D133" s="103"/>
      <c r="E133" s="32">
        <f>E50</f>
        <v>1331</v>
      </c>
    </row>
    <row r="134" spans="1:5" ht="14.85" customHeight="1" x14ac:dyDescent="0.2">
      <c r="A134" s="52" t="s">
        <v>16</v>
      </c>
      <c r="B134" s="103" t="s">
        <v>110</v>
      </c>
      <c r="C134" s="103"/>
      <c r="D134" s="103"/>
      <c r="E134" s="32">
        <f>E60</f>
        <v>402.14</v>
      </c>
    </row>
    <row r="135" spans="1:5" ht="14.85" customHeight="1" x14ac:dyDescent="0.2">
      <c r="A135" s="52" t="s">
        <v>18</v>
      </c>
      <c r="B135" s="102" t="s">
        <v>111</v>
      </c>
      <c r="C135" s="102"/>
      <c r="D135" s="102"/>
      <c r="E135" s="32">
        <f>E69</f>
        <v>108.66666666666667</v>
      </c>
    </row>
    <row r="136" spans="1:5" ht="14.85" customHeight="1" x14ac:dyDescent="0.2">
      <c r="A136" s="52" t="s">
        <v>20</v>
      </c>
      <c r="B136" s="103" t="s">
        <v>112</v>
      </c>
      <c r="C136" s="103"/>
      <c r="D136" s="103"/>
      <c r="E136" s="32">
        <f>E117</f>
        <v>1129.0872999999999</v>
      </c>
    </row>
    <row r="137" spans="1:5" ht="14.85" customHeight="1" x14ac:dyDescent="0.2">
      <c r="A137" s="104" t="s">
        <v>113</v>
      </c>
      <c r="B137" s="104"/>
      <c r="C137" s="104"/>
      <c r="D137" s="104"/>
      <c r="E137" s="33">
        <f>SUM(E133:E136)</f>
        <v>2970.8939666666665</v>
      </c>
    </row>
    <row r="138" spans="1:5" ht="14.85" customHeight="1" x14ac:dyDescent="0.2">
      <c r="A138" s="52" t="s">
        <v>41</v>
      </c>
      <c r="B138" s="103" t="s">
        <v>114</v>
      </c>
      <c r="C138" s="103"/>
      <c r="D138" s="103"/>
      <c r="E138" s="41">
        <f>E125</f>
        <v>736.62559764641492</v>
      </c>
    </row>
    <row r="139" spans="1:5" ht="14.85" customHeight="1" x14ac:dyDescent="0.2">
      <c r="A139" s="104" t="s">
        <v>167</v>
      </c>
      <c r="B139" s="104"/>
      <c r="C139" s="104"/>
      <c r="D139" s="104"/>
      <c r="E139" s="37">
        <f>SUM(E137:E138)</f>
        <v>3707.5195643130814</v>
      </c>
    </row>
  </sheetData>
  <mergeCells count="135">
    <mergeCell ref="B138:D138"/>
    <mergeCell ref="A139:D139"/>
    <mergeCell ref="A132:D132"/>
    <mergeCell ref="B133:D133"/>
    <mergeCell ref="B134:D134"/>
    <mergeCell ref="B135:D135"/>
    <mergeCell ref="B136:D136"/>
    <mergeCell ref="A137:D137"/>
    <mergeCell ref="B124:C124"/>
    <mergeCell ref="A125:C125"/>
    <mergeCell ref="A126:E126"/>
    <mergeCell ref="A127:E127"/>
    <mergeCell ref="A129:E129"/>
    <mergeCell ref="A130:E130"/>
    <mergeCell ref="A118:E118"/>
    <mergeCell ref="A119:E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A117:C117"/>
    <mergeCell ref="B106:C106"/>
    <mergeCell ref="B107:C107"/>
    <mergeCell ref="A108:C108"/>
    <mergeCell ref="A109:E109"/>
    <mergeCell ref="A110:E110"/>
    <mergeCell ref="B111:C111"/>
    <mergeCell ref="B99:C99"/>
    <mergeCell ref="B100:C100"/>
    <mergeCell ref="B101:C101"/>
    <mergeCell ref="B102:C102"/>
    <mergeCell ref="A103:C103"/>
    <mergeCell ref="A105:E105"/>
    <mergeCell ref="B93:C93"/>
    <mergeCell ref="B94:C94"/>
    <mergeCell ref="B95:C95"/>
    <mergeCell ref="A96:C96"/>
    <mergeCell ref="A97:E97"/>
    <mergeCell ref="A98:E98"/>
    <mergeCell ref="A87:E87"/>
    <mergeCell ref="B88:C88"/>
    <mergeCell ref="B89:C89"/>
    <mergeCell ref="B90:C90"/>
    <mergeCell ref="B91:C91"/>
    <mergeCell ref="B92:C92"/>
    <mergeCell ref="B81:C81"/>
    <mergeCell ref="B82:C82"/>
    <mergeCell ref="A83:C83"/>
    <mergeCell ref="A84:E84"/>
    <mergeCell ref="A85:E85"/>
    <mergeCell ref="A86:E86"/>
    <mergeCell ref="B75:C75"/>
    <mergeCell ref="B76:C76"/>
    <mergeCell ref="B77:C77"/>
    <mergeCell ref="B78:C78"/>
    <mergeCell ref="B79:C79"/>
    <mergeCell ref="B80:C80"/>
    <mergeCell ref="A69:D69"/>
    <mergeCell ref="A70:E70"/>
    <mergeCell ref="A71:E71"/>
    <mergeCell ref="A72:E72"/>
    <mergeCell ref="A73:E73"/>
    <mergeCell ref="B74:C74"/>
    <mergeCell ref="A63:E63"/>
    <mergeCell ref="B64:D64"/>
    <mergeCell ref="B65:D65"/>
    <mergeCell ref="B66:D66"/>
    <mergeCell ref="B67:D67"/>
    <mergeCell ref="B68:D68"/>
    <mergeCell ref="B57:D57"/>
    <mergeCell ref="B58:D58"/>
    <mergeCell ref="B59:D59"/>
    <mergeCell ref="A60:D60"/>
    <mergeCell ref="A61:E61"/>
    <mergeCell ref="A62:E62"/>
    <mergeCell ref="A51:E51"/>
    <mergeCell ref="A52:E52"/>
    <mergeCell ref="B53:D53"/>
    <mergeCell ref="B54:D54"/>
    <mergeCell ref="B55:D55"/>
    <mergeCell ref="B56:D56"/>
    <mergeCell ref="B45:D45"/>
    <mergeCell ref="B46:D46"/>
    <mergeCell ref="B47:D47"/>
    <mergeCell ref="B48:D48"/>
    <mergeCell ref="B49:D49"/>
    <mergeCell ref="A50:D50"/>
    <mergeCell ref="A38:E38"/>
    <mergeCell ref="A40:E40"/>
    <mergeCell ref="B41:D41"/>
    <mergeCell ref="B42:D42"/>
    <mergeCell ref="B43:D43"/>
    <mergeCell ref="B44:D44"/>
    <mergeCell ref="A32:E32"/>
    <mergeCell ref="A33:E33"/>
    <mergeCell ref="B34:D34"/>
    <mergeCell ref="B35:D35"/>
    <mergeCell ref="B36:D36"/>
    <mergeCell ref="B37:D37"/>
    <mergeCell ref="A26:B26"/>
    <mergeCell ref="D26:E26"/>
    <mergeCell ref="A27:B27"/>
    <mergeCell ref="D27:E27"/>
    <mergeCell ref="A29:E29"/>
    <mergeCell ref="A31:B31"/>
    <mergeCell ref="A21:B22"/>
    <mergeCell ref="C21:C22"/>
    <mergeCell ref="D21:E22"/>
    <mergeCell ref="A23:B25"/>
    <mergeCell ref="C23:C25"/>
    <mergeCell ref="D23:E25"/>
    <mergeCell ref="B14:D14"/>
    <mergeCell ref="B15:D15"/>
    <mergeCell ref="B16:D16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B2:E2"/>
    <mergeCell ref="A3:E3"/>
    <mergeCell ref="A5:E5"/>
    <mergeCell ref="A6:E6"/>
    <mergeCell ref="A8:B8"/>
    <mergeCell ref="C8:E8"/>
  </mergeCells>
  <pageMargins left="0.70866141732283472" right="0.70866141732283472" top="0.74803149606299213" bottom="0.74803149606299213" header="0.31496062992125984" footer="0.31496062992125984"/>
  <pageSetup paperSize="9" scale="80" fitToWidth="0" fitToHeight="0" orientation="portrait" r:id="rId1"/>
  <headerFooter alignWithMargins="0"/>
  <rowBreaks count="1" manualBreakCount="1">
    <brk id="2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1048576"/>
  <sheetViews>
    <sheetView workbookViewId="0">
      <selection activeCell="A7" sqref="A7:C7"/>
    </sheetView>
  </sheetViews>
  <sheetFormatPr defaultRowHeight="13.35" customHeight="1" x14ac:dyDescent="0.2"/>
  <cols>
    <col min="1" max="1" width="68.625" style="1" bestFit="1" customWidth="1"/>
    <col min="2" max="2" width="20.75" style="1" bestFit="1" customWidth="1"/>
    <col min="3" max="3" width="10.625" style="1" customWidth="1"/>
    <col min="4" max="4" width="12.25" style="1" customWidth="1"/>
    <col min="5" max="1021" width="10.625" style="1" customWidth="1"/>
  </cols>
  <sheetData>
    <row r="1" spans="1:7" ht="17.649999999999999" customHeight="1" x14ac:dyDescent="0.25">
      <c r="A1" s="151" t="s">
        <v>0</v>
      </c>
      <c r="B1" s="151"/>
      <c r="C1" s="151"/>
      <c r="D1" s="151"/>
      <c r="E1" s="151"/>
      <c r="F1" s="151"/>
      <c r="G1" s="151"/>
    </row>
    <row r="2" spans="1:7" ht="14.25" x14ac:dyDescent="0.2"/>
    <row r="3" spans="1:7" ht="12.75" customHeight="1" x14ac:dyDescent="0.2">
      <c r="A3" s="106" t="s">
        <v>170</v>
      </c>
      <c r="B3" s="106"/>
      <c r="C3" s="106"/>
      <c r="D3" s="106"/>
      <c r="E3" s="106"/>
      <c r="F3" s="106"/>
      <c r="G3" s="106"/>
    </row>
    <row r="4" spans="1:7" ht="12.75" customHeight="1" x14ac:dyDescent="0.2">
      <c r="A4" s="117"/>
      <c r="B4" s="117"/>
      <c r="C4" s="117"/>
      <c r="D4" s="117"/>
      <c r="E4" s="117"/>
      <c r="F4" s="117"/>
      <c r="G4" s="117"/>
    </row>
    <row r="5" spans="1:7" ht="12.75" customHeight="1" x14ac:dyDescent="0.2">
      <c r="A5" s="106" t="s">
        <v>157</v>
      </c>
      <c r="B5" s="106"/>
      <c r="C5" s="106"/>
      <c r="D5" s="106"/>
      <c r="E5" s="106"/>
      <c r="F5" s="106"/>
      <c r="G5" s="106"/>
    </row>
    <row r="6" spans="1:7" ht="13.35" customHeight="1" x14ac:dyDescent="0.2">
      <c r="A6" s="107" t="s">
        <v>173</v>
      </c>
      <c r="B6" s="107"/>
      <c r="C6" s="107"/>
      <c r="D6" s="107"/>
      <c r="E6" s="107"/>
      <c r="F6" s="107"/>
      <c r="G6" s="107"/>
    </row>
    <row r="7" spans="1:7" ht="12.75" customHeight="1" x14ac:dyDescent="0.2">
      <c r="A7" s="117"/>
      <c r="B7" s="117"/>
      <c r="C7" s="117"/>
      <c r="D7" s="4"/>
      <c r="E7" s="5"/>
      <c r="F7" s="5"/>
      <c r="G7" s="5"/>
    </row>
    <row r="8" spans="1:7" ht="61.15" customHeight="1" x14ac:dyDescent="0.2">
      <c r="A8" s="150" t="s">
        <v>1</v>
      </c>
      <c r="B8" s="150"/>
      <c r="C8" s="78" t="s">
        <v>153</v>
      </c>
      <c r="D8" s="94" t="s">
        <v>2</v>
      </c>
      <c r="E8" s="94" t="s">
        <v>162</v>
      </c>
      <c r="F8" s="94" t="s">
        <v>3</v>
      </c>
      <c r="G8" s="94" t="s">
        <v>4</v>
      </c>
    </row>
    <row r="9" spans="1:7" ht="13.35" customHeight="1" x14ac:dyDescent="0.2">
      <c r="A9" s="79" t="s">
        <v>155</v>
      </c>
      <c r="B9" s="79" t="s">
        <v>156</v>
      </c>
      <c r="C9" s="93" t="s">
        <v>154</v>
      </c>
      <c r="D9" s="93" t="s">
        <v>154</v>
      </c>
      <c r="E9" s="93" t="s">
        <v>5</v>
      </c>
      <c r="F9" s="93" t="s">
        <v>163</v>
      </c>
      <c r="G9" s="93" t="s">
        <v>164</v>
      </c>
    </row>
    <row r="10" spans="1:7" ht="13.35" customHeight="1" x14ac:dyDescent="0.2">
      <c r="A10" s="80" t="s">
        <v>165</v>
      </c>
      <c r="B10" s="80">
        <v>2</v>
      </c>
      <c r="C10" s="82">
        <f t="shared" ref="C10:C15" si="0">B10*600*2</f>
        <v>2400</v>
      </c>
      <c r="D10" s="96">
        <f>B10*12.5*2</f>
        <v>50</v>
      </c>
      <c r="E10" s="81" t="s">
        <v>97</v>
      </c>
      <c r="F10" s="81">
        <f>B10*17.5*4</f>
        <v>140</v>
      </c>
      <c r="G10" s="81" t="s">
        <v>97</v>
      </c>
    </row>
    <row r="11" spans="1:7" ht="13.35" customHeight="1" x14ac:dyDescent="0.2">
      <c r="A11" s="80" t="s">
        <v>138</v>
      </c>
      <c r="B11" s="80">
        <v>3</v>
      </c>
      <c r="C11" s="82">
        <f t="shared" si="0"/>
        <v>3600</v>
      </c>
      <c r="D11" s="96">
        <f>B11*12.5*2</f>
        <v>75</v>
      </c>
      <c r="E11" s="81" t="s">
        <v>97</v>
      </c>
      <c r="F11" s="81">
        <f>B11*17.5*4</f>
        <v>210</v>
      </c>
      <c r="G11" s="81">
        <f>B11*4.5*2</f>
        <v>27</v>
      </c>
    </row>
    <row r="12" spans="1:7" ht="13.35" customHeight="1" x14ac:dyDescent="0.2">
      <c r="A12" s="80" t="s">
        <v>166</v>
      </c>
      <c r="B12" s="80">
        <v>1</v>
      </c>
      <c r="C12" s="82">
        <f t="shared" si="0"/>
        <v>1200</v>
      </c>
      <c r="D12" s="96">
        <f>B12*12.5*2</f>
        <v>25</v>
      </c>
      <c r="E12" s="81">
        <v>530</v>
      </c>
      <c r="F12" s="81" t="s">
        <v>97</v>
      </c>
      <c r="G12" s="81">
        <f>B12*4.5*2</f>
        <v>9</v>
      </c>
    </row>
    <row r="13" spans="1:7" ht="13.35" customHeight="1" x14ac:dyDescent="0.2">
      <c r="A13" s="80" t="s">
        <v>133</v>
      </c>
      <c r="B13" s="80">
        <v>1</v>
      </c>
      <c r="C13" s="82">
        <f t="shared" si="0"/>
        <v>1200</v>
      </c>
      <c r="D13" s="96">
        <f>B13*12.5*2</f>
        <v>25</v>
      </c>
      <c r="E13" s="81" t="s">
        <v>97</v>
      </c>
      <c r="F13" s="81">
        <f>B13*17.5*4</f>
        <v>70</v>
      </c>
      <c r="G13" s="81">
        <f>B13*4.5*2</f>
        <v>9</v>
      </c>
    </row>
    <row r="14" spans="1:7" ht="13.35" customHeight="1" x14ac:dyDescent="0.2">
      <c r="A14" s="80" t="s">
        <v>136</v>
      </c>
      <c r="B14" s="80">
        <v>1</v>
      </c>
      <c r="C14" s="82">
        <f t="shared" si="0"/>
        <v>1200</v>
      </c>
      <c r="D14" s="96" t="s">
        <v>97</v>
      </c>
      <c r="E14" s="81" t="s">
        <v>97</v>
      </c>
      <c r="F14" s="81">
        <f>B14*17.5*4</f>
        <v>70</v>
      </c>
      <c r="G14" s="81" t="s">
        <v>97</v>
      </c>
    </row>
    <row r="15" spans="1:7" ht="13.35" customHeight="1" x14ac:dyDescent="0.2">
      <c r="A15" s="80" t="s">
        <v>144</v>
      </c>
      <c r="B15" s="80">
        <v>1</v>
      </c>
      <c r="C15" s="82">
        <f t="shared" si="0"/>
        <v>1200</v>
      </c>
      <c r="D15" s="96" t="s">
        <v>97</v>
      </c>
      <c r="E15" s="81" t="s">
        <v>97</v>
      </c>
      <c r="F15" s="81" t="s">
        <v>97</v>
      </c>
      <c r="G15" s="81" t="s">
        <v>97</v>
      </c>
    </row>
    <row r="16" spans="1:7" ht="13.35" customHeight="1" x14ac:dyDescent="0.2">
      <c r="A16" s="95" t="s">
        <v>6</v>
      </c>
      <c r="B16" s="95">
        <f>SUM(B10:B15)</f>
        <v>9</v>
      </c>
      <c r="C16" s="97">
        <f>SUM(C10:C15)</f>
        <v>10800</v>
      </c>
      <c r="D16" s="97">
        <f>SUM(D10:D15)</f>
        <v>175</v>
      </c>
      <c r="E16" s="97">
        <f>SUM(E10:E15)</f>
        <v>530</v>
      </c>
      <c r="F16" s="97">
        <f>SUM(F10:F15)</f>
        <v>490</v>
      </c>
      <c r="G16" s="97">
        <f>SUM(G11:G15)</f>
        <v>45</v>
      </c>
    </row>
    <row r="1048575" ht="12.75" customHeight="1" x14ac:dyDescent="0.2"/>
    <row r="1048576" ht="12.75" customHeight="1" x14ac:dyDescent="0.2"/>
  </sheetData>
  <mergeCells count="7">
    <mergeCell ref="A7:C7"/>
    <mergeCell ref="A8:B8"/>
    <mergeCell ref="A1:G1"/>
    <mergeCell ref="A3:G3"/>
    <mergeCell ref="A4:G4"/>
    <mergeCell ref="A5:G5"/>
    <mergeCell ref="A6:G6"/>
  </mergeCells>
  <pageMargins left="0.25" right="0.25" top="0.75" bottom="0.75" header="0.3" footer="0.3"/>
  <pageSetup paperSize="9" scale="80" fitToWidth="0" fitToHeight="0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8"/>
  <sheetViews>
    <sheetView tabSelected="1" workbookViewId="0">
      <selection activeCell="G11" sqref="G11:G17"/>
    </sheetView>
  </sheetViews>
  <sheetFormatPr defaultRowHeight="15.75" customHeight="1" x14ac:dyDescent="0.2"/>
  <cols>
    <col min="1" max="1" width="4.75" style="1" customWidth="1"/>
    <col min="2" max="2" width="28.375" style="1" customWidth="1"/>
    <col min="3" max="3" width="6.375" style="1" customWidth="1"/>
    <col min="4" max="4" width="13.375" style="1" customWidth="1"/>
    <col min="5" max="5" width="16.75" style="1" customWidth="1"/>
    <col min="6" max="7" width="17.375" style="1" customWidth="1"/>
    <col min="8" max="1024" width="8.125" style="1" customWidth="1"/>
  </cols>
  <sheetData>
    <row r="1" spans="1:7" ht="15.95" customHeight="1" x14ac:dyDescent="0.25">
      <c r="A1" s="151" t="s">
        <v>120</v>
      </c>
      <c r="B1" s="151"/>
      <c r="C1" s="151"/>
      <c r="D1" s="151"/>
      <c r="E1" s="151"/>
      <c r="F1" s="151"/>
    </row>
    <row r="2" spans="1:7" ht="20.100000000000001" customHeight="1" x14ac:dyDescent="0.25">
      <c r="A2" s="57"/>
      <c r="B2" s="57"/>
      <c r="C2" s="57"/>
      <c r="D2" s="57"/>
      <c r="E2" s="57"/>
      <c r="F2" s="57"/>
    </row>
    <row r="3" spans="1:7" ht="20.100000000000001" customHeight="1" x14ac:dyDescent="0.2">
      <c r="A3" s="106" t="s">
        <v>170</v>
      </c>
      <c r="B3" s="106"/>
      <c r="C3" s="106"/>
      <c r="D3" s="106"/>
      <c r="E3" s="106"/>
      <c r="F3" s="106"/>
    </row>
    <row r="4" spans="1:7" ht="20.100000000000001" customHeight="1" x14ac:dyDescent="0.2">
      <c r="A4" s="117"/>
      <c r="B4" s="117"/>
      <c r="C4" s="117"/>
      <c r="D4" s="117"/>
      <c r="E4" s="117"/>
      <c r="F4" s="117"/>
    </row>
    <row r="5" spans="1:7" ht="20.100000000000001" customHeight="1" x14ac:dyDescent="0.2">
      <c r="A5" s="106" t="s">
        <v>157</v>
      </c>
      <c r="B5" s="106"/>
      <c r="C5" s="106"/>
      <c r="D5" s="106"/>
      <c r="E5" s="106"/>
      <c r="F5" s="106"/>
    </row>
    <row r="6" spans="1:7" ht="20.100000000000001" customHeight="1" x14ac:dyDescent="0.2">
      <c r="A6" s="107" t="s">
        <v>121</v>
      </c>
      <c r="B6" s="107"/>
      <c r="C6" s="107"/>
      <c r="D6" s="107"/>
      <c r="E6" s="107"/>
      <c r="F6" s="107"/>
    </row>
    <row r="7" spans="1:7" ht="20.100000000000001" customHeight="1" x14ac:dyDescent="0.2">
      <c r="A7" s="3"/>
      <c r="B7" s="3"/>
      <c r="C7" s="3"/>
      <c r="D7" s="3"/>
      <c r="E7" s="3"/>
      <c r="F7" s="3"/>
    </row>
    <row r="8" spans="1:7" ht="32.25" customHeight="1" x14ac:dyDescent="0.2">
      <c r="A8" s="156" t="s">
        <v>161</v>
      </c>
      <c r="B8" s="156"/>
      <c r="C8" s="156"/>
      <c r="D8" s="156"/>
      <c r="E8" s="156"/>
      <c r="F8" s="156"/>
    </row>
    <row r="9" spans="1:7" ht="12.75" customHeight="1" x14ac:dyDescent="0.2">
      <c r="A9" s="11" t="s">
        <v>122</v>
      </c>
      <c r="B9" s="70" t="s">
        <v>123</v>
      </c>
      <c r="C9" s="157" t="s">
        <v>124</v>
      </c>
      <c r="D9" s="157" t="s">
        <v>125</v>
      </c>
      <c r="E9" s="157" t="s">
        <v>126</v>
      </c>
      <c r="F9" s="158" t="s">
        <v>152</v>
      </c>
    </row>
    <row r="10" spans="1:7" ht="12.75" customHeight="1" x14ac:dyDescent="0.2">
      <c r="A10" s="28">
        <v>1</v>
      </c>
      <c r="B10" s="71" t="s">
        <v>1</v>
      </c>
      <c r="C10" s="157"/>
      <c r="D10" s="157"/>
      <c r="E10" s="157"/>
      <c r="F10" s="159"/>
      <c r="G10" s="58"/>
    </row>
    <row r="11" spans="1:7" ht="12.75" customHeight="1" x14ac:dyDescent="0.2">
      <c r="A11" s="14" t="s">
        <v>127</v>
      </c>
      <c r="B11" s="67" t="s">
        <v>139</v>
      </c>
      <c r="C11" s="68" t="s">
        <v>128</v>
      </c>
      <c r="D11" s="69">
        <v>2</v>
      </c>
      <c r="E11" s="72">
        <f>'1.1 - Agente de Limpeza'!E139</f>
        <v>3258.0110125889432</v>
      </c>
      <c r="F11" s="73">
        <f t="shared" ref="F11:F16" si="0">D11*E11</f>
        <v>6516.0220251778865</v>
      </c>
      <c r="G11" s="99"/>
    </row>
    <row r="12" spans="1:7" ht="12.75" customHeight="1" x14ac:dyDescent="0.2">
      <c r="A12" s="14" t="s">
        <v>129</v>
      </c>
      <c r="B12" s="16" t="s">
        <v>136</v>
      </c>
      <c r="C12" s="14" t="s">
        <v>128</v>
      </c>
      <c r="D12" s="59">
        <v>1</v>
      </c>
      <c r="E12" s="74">
        <f>'1.2 - Copeira'!E139</f>
        <v>3255.411122058018</v>
      </c>
      <c r="F12" s="75">
        <f t="shared" si="0"/>
        <v>3255.411122058018</v>
      </c>
      <c r="G12" s="99"/>
    </row>
    <row r="13" spans="1:7" ht="12.75" customHeight="1" x14ac:dyDescent="0.2">
      <c r="A13" s="7" t="s">
        <v>130</v>
      </c>
      <c r="B13" s="16" t="s">
        <v>138</v>
      </c>
      <c r="C13" s="14" t="s">
        <v>128</v>
      </c>
      <c r="D13" s="59">
        <v>3</v>
      </c>
      <c r="E13" s="74">
        <f>'1.3 - Jardineiro'!E139</f>
        <v>3707.5195643130814</v>
      </c>
      <c r="F13" s="75">
        <f t="shared" si="0"/>
        <v>11122.558692939245</v>
      </c>
      <c r="G13" s="99"/>
    </row>
    <row r="14" spans="1:7" ht="12.75" customHeight="1" x14ac:dyDescent="0.2">
      <c r="A14" s="7" t="s">
        <v>145</v>
      </c>
      <c r="B14" s="16" t="s">
        <v>144</v>
      </c>
      <c r="C14" s="14" t="s">
        <v>128</v>
      </c>
      <c r="D14" s="59">
        <v>1</v>
      </c>
      <c r="E14" s="74">
        <f>'1.4 - Recepcionista'!E139</f>
        <v>3752.496630541872</v>
      </c>
      <c r="F14" s="75">
        <f t="shared" si="0"/>
        <v>3752.496630541872</v>
      </c>
      <c r="G14" s="99"/>
    </row>
    <row r="15" spans="1:7" ht="12.75" customHeight="1" x14ac:dyDescent="0.2">
      <c r="A15" s="7" t="s">
        <v>147</v>
      </c>
      <c r="B15" s="16" t="s">
        <v>148</v>
      </c>
      <c r="C15" s="14" t="s">
        <v>171</v>
      </c>
      <c r="D15" s="59">
        <v>1</v>
      </c>
      <c r="E15" s="74">
        <f>'1.5 - Eletricista'!E139</f>
        <v>5791.7589244663377</v>
      </c>
      <c r="F15" s="75">
        <f t="shared" si="0"/>
        <v>5791.7589244663377</v>
      </c>
      <c r="G15" s="99"/>
    </row>
    <row r="16" spans="1:7" ht="12.75" customHeight="1" x14ac:dyDescent="0.2">
      <c r="A16" s="7" t="s">
        <v>149</v>
      </c>
      <c r="B16" s="16" t="s">
        <v>133</v>
      </c>
      <c r="C16" s="14" t="s">
        <v>171</v>
      </c>
      <c r="D16" s="59">
        <v>1</v>
      </c>
      <c r="E16" s="74">
        <f>'1.6 - Assistente de Manutenção'!E139</f>
        <v>3707.5195643130814</v>
      </c>
      <c r="F16" s="75">
        <f t="shared" si="0"/>
        <v>3707.5195643130814</v>
      </c>
      <c r="G16" s="99"/>
    </row>
    <row r="17" spans="1:7" ht="12.75" customHeight="1" x14ac:dyDescent="0.2">
      <c r="A17" s="152" t="s">
        <v>131</v>
      </c>
      <c r="B17" s="153"/>
      <c r="C17" s="153"/>
      <c r="D17" s="153"/>
      <c r="E17" s="154"/>
      <c r="F17" s="76">
        <f>SUM(F11:F16)</f>
        <v>34145.766959496439</v>
      </c>
      <c r="G17" s="99"/>
    </row>
    <row r="18" spans="1:7" ht="15.75" customHeight="1" x14ac:dyDescent="0.2">
      <c r="A18" s="155" t="s">
        <v>132</v>
      </c>
      <c r="B18" s="155"/>
      <c r="C18" s="155"/>
      <c r="D18" s="155"/>
      <c r="E18" s="155"/>
      <c r="F18" s="77">
        <f>F17*12</f>
        <v>409749.20351395727</v>
      </c>
    </row>
  </sheetData>
  <mergeCells count="12">
    <mergeCell ref="A17:E17"/>
    <mergeCell ref="A18:E18"/>
    <mergeCell ref="A1:F1"/>
    <mergeCell ref="A3:F3"/>
    <mergeCell ref="A4:F4"/>
    <mergeCell ref="A5:F5"/>
    <mergeCell ref="A6:F6"/>
    <mergeCell ref="A8:F8"/>
    <mergeCell ref="C9:C10"/>
    <mergeCell ref="D9:D10"/>
    <mergeCell ref="E9:E10"/>
    <mergeCell ref="F9:F10"/>
  </mergeCells>
  <printOptions horizontalCentered="1"/>
  <pageMargins left="0.70866141732283472" right="0.70866141732283472" top="1.1417322834645669" bottom="1.1417322834645669" header="0.74803149606299213" footer="0.74803149606299213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450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1.1 - Agente de Limpeza</vt:lpstr>
      <vt:lpstr>1.2 - Copeira</vt:lpstr>
      <vt:lpstr>1.3 - Jardineiro</vt:lpstr>
      <vt:lpstr>1.4 - Recepcionista</vt:lpstr>
      <vt:lpstr>1.5 - Eletricista</vt:lpstr>
      <vt:lpstr>1.6 - Assistente de Manutenção</vt:lpstr>
      <vt:lpstr>Insumos</vt:lpstr>
      <vt:lpstr>Valor Global</vt:lpstr>
      <vt:lpstr>'1.1 - Agente de Limpeza'!Area_de_impressao</vt:lpstr>
      <vt:lpstr>'1.2 - Copeira'!Area_de_impressao</vt:lpstr>
      <vt:lpstr>'Valor Global'!Area_de_impressao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 da Costa Santos</dc:creator>
  <cp:lastModifiedBy>Elias Kleiton Santos Oliveira</cp:lastModifiedBy>
  <cp:revision>17</cp:revision>
  <cp:lastPrinted>2021-04-15T17:30:06Z</cp:lastPrinted>
  <dcterms:created xsi:type="dcterms:W3CDTF">2015-07-24T13:26:01Z</dcterms:created>
  <dcterms:modified xsi:type="dcterms:W3CDTF">2021-04-15T18:12:48Z</dcterms:modified>
</cp:coreProperties>
</file>