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CDVSF\Backup_UEP\4ª-GRD-UEP\Processos UEP 2021\2021-04-SRP_Pavimentações\TR e Anexos_TSD\"/>
    </mc:Choice>
  </mc:AlternateContent>
  <xr:revisionPtr revIDLastSave="0" documentId="13_ncr:1_{B2658C49-09B6-49B8-B8EA-FC1C9AAA6E0A}" xr6:coauthVersionLast="45" xr6:coauthVersionMax="45" xr10:uidLastSave="{00000000-0000-0000-0000-000000000000}"/>
  <bookViews>
    <workbookView xWindow="-120" yWindow="-120" windowWidth="29040" windowHeight="15840" tabRatio="797" xr2:uid="{00000000-000D-0000-FFFF-FFFF00000000}"/>
  </bookViews>
  <sheets>
    <sheet name="RESUMO DO ORÇAMENTO" sheetId="1" r:id="rId1"/>
    <sheet name="ORÇAMENTO " sheetId="13" r:id="rId2"/>
    <sheet name="CPUs" sheetId="19" r:id="rId3"/>
    <sheet name="MEMÓRIA DE CÁLCULO GERAL" sheetId="15" r:id="rId4"/>
    <sheet name="Cronograma Físico-financeiro" sheetId="5" r:id="rId5"/>
    <sheet name="BDI" sheetId="16" r:id="rId6"/>
    <sheet name="BDI FORN." sheetId="17" r:id="rId7"/>
    <sheet name="ENCARGOS SOCIAIS" sheetId="18" r:id="rId8"/>
  </sheets>
  <definedNames>
    <definedName name="_1Excel_BuiltIn_Print_Area_1_1_1" localSheetId="1">#REF!</definedName>
    <definedName name="_2Excel_BuiltIn_Print_Area_1_1_1" localSheetId="5">#REF!</definedName>
    <definedName name="_2Excel_BuiltIn_Print_Area_1_1_1" localSheetId="6">#REF!</definedName>
    <definedName name="_2Excel_BuiltIn_Print_Area_1_1_1" localSheetId="7">#REF!</definedName>
    <definedName name="_2Excel_BuiltIn_Print_Area_1_1_1">#REF!</definedName>
    <definedName name="_3Excel_BuiltIn_Print_Area_2_1_1" localSheetId="1">#REF!</definedName>
    <definedName name="_4Excel_BuiltIn_Print_Area_2_1_1">#REF!</definedName>
    <definedName name="_xlnm._FilterDatabase" localSheetId="2" hidden="1">CPUs!$A$5:$J$329</definedName>
    <definedName name="A" localSheetId="5">#REF!</definedName>
    <definedName name="A" localSheetId="6">#REF!</definedName>
    <definedName name="A">#REF!</definedName>
    <definedName name="_xlnm.Print_Area" localSheetId="4">'Cronograma Físico-financeiro'!$A$1:$AE$12</definedName>
    <definedName name="_xlnm.Print_Area" localSheetId="7">'ENCARGOS SOCIAIS'!$A$1:$F$52</definedName>
    <definedName name="_xlnm.Print_Area" localSheetId="3">'MEMÓRIA DE CÁLCULO GERAL'!$A$1:$I$172</definedName>
    <definedName name="_xlnm.Print_Area" localSheetId="1">'ORÇAMENTO '!$A$1:$I$51</definedName>
    <definedName name="_xlnm.Print_Area" localSheetId="0">'RESUMO DO ORÇAMENTO'!$A$1:$H$12</definedName>
    <definedName name="ASD">NA()</definedName>
    <definedName name="bdi">NA()</definedName>
    <definedName name="bdi_6" localSheetId="5">#REF!</definedName>
    <definedName name="bdi_6" localSheetId="6">#REF!</definedName>
    <definedName name="bdi_6" localSheetId="7">#REF!</definedName>
    <definedName name="bdi_6" localSheetId="1">#REF!</definedName>
    <definedName name="bdi_6">#REF!</definedName>
    <definedName name="COD_SINAPI">"$#REF!.$#REF!$#REF!:$#REF!$#REF!"</definedName>
    <definedName name="Excel_BuiltIn__FilterDatabase_1" localSheetId="5">#REF!</definedName>
    <definedName name="Excel_BuiltIn__FilterDatabase_1" localSheetId="6">#REF!</definedName>
    <definedName name="Excel_BuiltIn__FilterDatabase_1" localSheetId="7">#REF!</definedName>
    <definedName name="Excel_BuiltIn__FilterDatabase_1" localSheetId="1">#REF!</definedName>
    <definedName name="Excel_BuiltIn__FilterDatabase_1">#REF!</definedName>
    <definedName name="Excel_BuiltIn_Print_Area" localSheetId="5">#REF!</definedName>
    <definedName name="Excel_BuiltIn_Print_Area" localSheetId="6">#REF!</definedName>
    <definedName name="Excel_BuiltIn_Print_Area" localSheetId="7">#REF!</definedName>
    <definedName name="Excel_BuiltIn_Print_Area">#REF!</definedName>
    <definedName name="Excel_BuiltIn_Print_Area_1" localSheetId="5">#REF!</definedName>
    <definedName name="Excel_BuiltIn_Print_Area_1" localSheetId="6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>#REF!</definedName>
    <definedName name="Excel_BuiltIn_Print_Area_1_1_1_1">"$#REF!.$A$1:$L$175;$#REF!.$F$185"</definedName>
    <definedName name="Excel_BuiltIn_Print_Area_1_1_1_1_1">"$#REF!.$A$1:$K$139"</definedName>
    <definedName name="Excel_BuiltIn_Print_Area_2" localSheetId="5">#REF!</definedName>
    <definedName name="Excel_BuiltIn_Print_Area_2" localSheetId="6">#REF!</definedName>
    <definedName name="Excel_BuiltIn_Print_Area_2" localSheetId="7">#REF!</definedName>
    <definedName name="Excel_BuiltIn_Print_Area_2">#REF!</definedName>
    <definedName name="Excel_BuiltIn_Print_Area_2_1" localSheetId="5">#REF!</definedName>
    <definedName name="Excel_BuiltIn_Print_Area_2_1" localSheetId="6">#REF!</definedName>
    <definedName name="Excel_BuiltIn_Print_Area_2_1" localSheetId="7">#REF!</definedName>
    <definedName name="Excel_BuiltIn_Print_Area_2_1">#REF!</definedName>
    <definedName name="Excel_BuiltIn_Print_Area_2_1_1" localSheetId="5">#REF!</definedName>
    <definedName name="Excel_BuiltIn_Print_Area_2_1_1" localSheetId="6">#REF!</definedName>
    <definedName name="Excel_BuiltIn_Print_Area_2_1_1" localSheetId="1">#REF!</definedName>
    <definedName name="Excel_BuiltIn_Print_Area_2_1_1">#REF!</definedName>
    <definedName name="Excel_BuiltIn_Print_Area_3">"$#REF!.$A$1:$L$41"</definedName>
    <definedName name="Excel_BuiltIn_Print_Area_3_1" localSheetId="5">#REF!</definedName>
    <definedName name="Excel_BuiltIn_Print_Area_3_1" localSheetId="6">#REF!</definedName>
    <definedName name="Excel_BuiltIn_Print_Area_3_1" localSheetId="7">#REF!</definedName>
    <definedName name="Excel_BuiltIn_Print_Area_3_1" localSheetId="1">#REF!</definedName>
    <definedName name="Excel_BuiltIn_Print_Area_3_1">#REF!</definedName>
    <definedName name="Excel_BuiltIn_Print_Area_3_1_1" localSheetId="5">#REF!</definedName>
    <definedName name="Excel_BuiltIn_Print_Area_3_1_1" localSheetId="6">#REF!</definedName>
    <definedName name="Excel_BuiltIn_Print_Area_3_1_1" localSheetId="1">#REF!</definedName>
    <definedName name="Excel_BuiltIn_Print_Area_3_1_1">#REF!</definedName>
    <definedName name="Excel_BuiltIn_Print_Area_4" localSheetId="5">#REF!</definedName>
    <definedName name="Excel_BuiltIn_Print_Area_4" localSheetId="6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5_1">NA()</definedName>
    <definedName name="Excel_BuiltIn_Print_Area_8" localSheetId="5">#REF!</definedName>
    <definedName name="Excel_BuiltIn_Print_Area_8" localSheetId="6">#REF!</definedName>
    <definedName name="Excel_BuiltIn_Print_Area_8" localSheetId="7">#REF!</definedName>
    <definedName name="Excel_BuiltIn_Print_Area_8">#REF!</definedName>
    <definedName name="Excel_BuiltIn_Print_Titles_5" localSheetId="5">#REF!</definedName>
    <definedName name="Excel_BuiltIn_Print_Titles_5" localSheetId="6">#REF!</definedName>
    <definedName name="Excel_BuiltIn_Print_Titles_5" localSheetId="7">#REF!</definedName>
    <definedName name="Excel_BuiltIn_Print_Titles_5" localSheetId="1">#REF!</definedName>
    <definedName name="Excel_BuiltIn_Print_Titles_5">#REF!</definedName>
    <definedName name="Excel_BuiltIn_Print_Titles_8" localSheetId="5">#REF!</definedName>
    <definedName name="Excel_BuiltIn_Print_Titles_8" localSheetId="6">#REF!</definedName>
    <definedName name="Excel_BuiltIn_Print_Titles_8">#REF!</definedName>
    <definedName name="QWE">NA()</definedName>
    <definedName name="_xlnm.Print_Titles" localSheetId="4">'Cronograma Físico-financeiro'!$1:$4</definedName>
    <definedName name="_xlnm.Print_Titles" localSheetId="3">'MEMÓRIA DE CÁLCULO GERAL'!$1:$4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13" l="1"/>
  <c r="C69" i="15"/>
  <c r="F22" i="13"/>
  <c r="F46" i="18"/>
  <c r="E46" i="18"/>
  <c r="D46" i="18"/>
  <c r="C46" i="18"/>
  <c r="F41" i="18"/>
  <c r="E41" i="18"/>
  <c r="D41" i="18"/>
  <c r="C41" i="18"/>
  <c r="F33" i="18"/>
  <c r="E33" i="18"/>
  <c r="D33" i="18"/>
  <c r="C33" i="18"/>
  <c r="F20" i="18"/>
  <c r="E20" i="18"/>
  <c r="E48" i="18" s="1"/>
  <c r="D20" i="18"/>
  <c r="D48" i="18" s="1"/>
  <c r="C20" i="18"/>
  <c r="C48" i="18" s="1"/>
  <c r="C28" i="17"/>
  <c r="C33" i="17" s="1"/>
  <c r="I3" i="13" s="1"/>
  <c r="C33" i="16"/>
  <c r="I2" i="13" s="1"/>
  <c r="C28" i="16"/>
  <c r="H2" i="1" l="1"/>
  <c r="H32" i="13"/>
  <c r="H29" i="13"/>
  <c r="H28" i="13"/>
  <c r="H3" i="1"/>
  <c r="F48" i="18"/>
  <c r="H31" i="13"/>
  <c r="H41" i="13"/>
  <c r="H43" i="13"/>
  <c r="H12" i="13"/>
  <c r="H49" i="13"/>
  <c r="H44" i="13"/>
  <c r="H38" i="13"/>
  <c r="H25" i="13"/>
  <c r="H17" i="13"/>
  <c r="H21" i="13"/>
  <c r="H13" i="13"/>
  <c r="I13" i="13" s="1"/>
  <c r="H36" i="13"/>
  <c r="H19" i="13"/>
  <c r="H39" i="13"/>
  <c r="H16" i="13"/>
  <c r="H47" i="13"/>
  <c r="H45" i="13"/>
  <c r="H35" i="13"/>
  <c r="H26" i="13"/>
  <c r="H18" i="13"/>
  <c r="H22" i="13"/>
  <c r="H11" i="13"/>
  <c r="H42" i="13"/>
  <c r="H24" i="13"/>
  <c r="H15" i="13"/>
  <c r="H48" i="13"/>
  <c r="H34" i="13"/>
  <c r="H20" i="13"/>
  <c r="I22" i="13"/>
  <c r="H30" i="13"/>
  <c r="C96" i="15"/>
  <c r="C103" i="15"/>
  <c r="C110" i="15"/>
  <c r="C117" i="15"/>
  <c r="C124" i="15"/>
  <c r="C131" i="15"/>
  <c r="C151" i="15"/>
  <c r="C81" i="15" l="1"/>
  <c r="C167" i="15" l="1"/>
  <c r="F48" i="13"/>
  <c r="I48" i="13" s="1"/>
  <c r="C163" i="15"/>
  <c r="F47" i="13" s="1"/>
  <c r="I47" i="13" s="1"/>
  <c r="F49" i="13"/>
  <c r="I49" i="13"/>
  <c r="I45" i="13"/>
  <c r="F44" i="13" l="1"/>
  <c r="I44" i="13" s="1"/>
  <c r="F43" i="13"/>
  <c r="I43" i="13" s="1"/>
  <c r="F42" i="13"/>
  <c r="I42" i="13" s="1"/>
  <c r="F41" i="13"/>
  <c r="I41" i="13" s="1"/>
  <c r="F39" i="13"/>
  <c r="I39" i="13" s="1"/>
  <c r="F38" i="13"/>
  <c r="I38" i="13" s="1"/>
  <c r="F36" i="13"/>
  <c r="I36" i="13" s="1"/>
  <c r="F35" i="13"/>
  <c r="I35" i="13" s="1"/>
  <c r="F34" i="13"/>
  <c r="I34" i="13" s="1"/>
  <c r="F32" i="13"/>
  <c r="I32" i="13" s="1"/>
  <c r="F31" i="13"/>
  <c r="I31" i="13" s="1"/>
  <c r="F30" i="13"/>
  <c r="I30" i="13" s="1"/>
  <c r="F29" i="13"/>
  <c r="I29" i="13" s="1"/>
  <c r="F28" i="13"/>
  <c r="I28" i="13" s="1"/>
  <c r="F26" i="13"/>
  <c r="I26" i="13" s="1"/>
  <c r="F25" i="13"/>
  <c r="I25" i="13" s="1"/>
  <c r="F24" i="13"/>
  <c r="I24" i="13" s="1"/>
  <c r="C171" i="15"/>
  <c r="C159" i="15"/>
  <c r="C139" i="15"/>
  <c r="C135" i="15"/>
  <c r="C89" i="15" l="1"/>
  <c r="C85" i="15"/>
  <c r="C115" i="15" l="1"/>
  <c r="C130" i="15"/>
  <c r="C109" i="15"/>
  <c r="C102" i="15"/>
  <c r="C143" i="15"/>
  <c r="G35" i="15"/>
  <c r="G34" i="15"/>
  <c r="C23" i="15"/>
  <c r="F12" i="13"/>
  <c r="I12" i="13" s="1"/>
  <c r="H19" i="15"/>
  <c r="H18" i="15"/>
  <c r="H17" i="15"/>
  <c r="H16" i="15"/>
  <c r="C7" i="15"/>
  <c r="C129" i="15" s="1"/>
  <c r="C57" i="15"/>
  <c r="I11" i="13"/>
  <c r="AD9" i="5"/>
  <c r="B9" i="5"/>
  <c r="A2" i="5"/>
  <c r="G1" i="5"/>
  <c r="O1" i="5" s="1"/>
  <c r="W1" i="5" s="1"/>
  <c r="AE1" i="5" s="1"/>
  <c r="M12" i="5"/>
  <c r="C100" i="15"/>
  <c r="C93" i="15"/>
  <c r="C101" i="15"/>
  <c r="C73" i="15"/>
  <c r="C77" i="15" s="1"/>
  <c r="C94" i="15"/>
  <c r="C41" i="15"/>
  <c r="F15" i="13" s="1"/>
  <c r="I15" i="13" s="1"/>
  <c r="C61" i="15"/>
  <c r="F19" i="13"/>
  <c r="I19" i="13" s="1"/>
  <c r="C65" i="15"/>
  <c r="F21" i="13" s="1"/>
  <c r="I21" i="13" s="1"/>
  <c r="F20" i="13"/>
  <c r="I20" i="13" s="1"/>
  <c r="C107" i="15" l="1"/>
  <c r="C45" i="15"/>
  <c r="C108" i="15"/>
  <c r="C121" i="15"/>
  <c r="C128" i="15"/>
  <c r="C114" i="15"/>
  <c r="C122" i="15"/>
  <c r="C49" i="15" l="1"/>
  <c r="F17" i="13" s="1"/>
  <c r="I17" i="13" s="1"/>
  <c r="C53" i="15"/>
  <c r="F18" i="13" s="1"/>
  <c r="I18" i="13" s="1"/>
  <c r="F16" i="13"/>
  <c r="I16" i="13" s="1"/>
  <c r="E51" i="13" l="1"/>
  <c r="G10" i="1" s="1"/>
  <c r="H10" i="1" s="1"/>
  <c r="E9" i="5" l="1"/>
  <c r="H12" i="1"/>
  <c r="E12" i="5" l="1"/>
  <c r="L12" i="5" s="1"/>
  <c r="O9" i="5"/>
  <c r="O12" i="5" s="1"/>
  <c r="S9" i="5"/>
  <c r="S12" i="5" s="1"/>
  <c r="AA9" i="5"/>
  <c r="AA12" i="5" s="1"/>
  <c r="I9" i="5"/>
  <c r="I12" i="5" s="1"/>
  <c r="W9" i="5"/>
  <c r="W12" i="5" s="1"/>
  <c r="Q9" i="5"/>
  <c r="Q12" i="5" s="1"/>
  <c r="G9" i="5"/>
  <c r="G12" i="5" s="1"/>
  <c r="U9" i="5"/>
  <c r="U12" i="5" s="1"/>
  <c r="AC9" i="5"/>
  <c r="AC12" i="5" s="1"/>
  <c r="K9" i="5"/>
  <c r="K12" i="5" s="1"/>
  <c r="Y9" i="5"/>
  <c r="Y12" i="5" s="1"/>
  <c r="AE9" i="5"/>
  <c r="AE12" i="5" s="1"/>
  <c r="AD12" i="5" s="1"/>
  <c r="T12" i="5" l="1"/>
  <c r="J12" i="5"/>
  <c r="P12" i="5"/>
  <c r="AB12" i="5"/>
  <c r="V12" i="5"/>
  <c r="N12" i="5"/>
  <c r="R12" i="5"/>
  <c r="H12" i="5"/>
  <c r="X12" i="5"/>
  <c r="F12" i="5"/>
  <c r="Z12" i="5"/>
</calcChain>
</file>

<file path=xl/sharedStrings.xml><?xml version="1.0" encoding="utf-8"?>
<sst xmlns="http://schemas.openxmlformats.org/spreadsheetml/2006/main" count="1603" uniqueCount="495">
  <si>
    <t xml:space="preserve">DATA BASE: </t>
  </si>
  <si>
    <t>BDI:</t>
  </si>
  <si>
    <t>ITEM</t>
  </si>
  <si>
    <t>DESCRIÇÃO</t>
  </si>
  <si>
    <t>QUANTIDADE</t>
  </si>
  <si>
    <t>PREÇO UNIT.</t>
  </si>
  <si>
    <t>PREÇO TOTAL</t>
  </si>
  <si>
    <t>TOTAL</t>
  </si>
  <si>
    <t xml:space="preserve">CÓDIGO </t>
  </si>
  <si>
    <t>UNID.</t>
  </si>
  <si>
    <t>un</t>
  </si>
  <si>
    <t>MOVIMENTO DE TERRA</t>
  </si>
  <si>
    <t>m</t>
  </si>
  <si>
    <t>m²</t>
  </si>
  <si>
    <t>%</t>
  </si>
  <si>
    <t>DOCUMENTO: CRONOGRAMA</t>
  </si>
  <si>
    <t>UNIDADE</t>
  </si>
  <si>
    <t xml:space="preserve"> 1.º PERÍODO </t>
  </si>
  <si>
    <t xml:space="preserve"> 2.º PERÍODO </t>
  </si>
  <si>
    <t xml:space="preserve">3.º PERÍODO </t>
  </si>
  <si>
    <t xml:space="preserve">4.º PERÍODO </t>
  </si>
  <si>
    <t>PERCENTUAL</t>
  </si>
  <si>
    <t>FINANCEIRO</t>
  </si>
  <si>
    <t>BANCO</t>
  </si>
  <si>
    <t>m³</t>
  </si>
  <si>
    <t>und</t>
  </si>
  <si>
    <t>SINAPI</t>
  </si>
  <si>
    <t>ORSE</t>
  </si>
  <si>
    <t>mês</t>
  </si>
  <si>
    <t>h</t>
  </si>
  <si>
    <t>KG</t>
  </si>
  <si>
    <t>L</t>
  </si>
  <si>
    <t>meses</t>
  </si>
  <si>
    <t>Consumo de energia elétrica</t>
  </si>
  <si>
    <t xml:space="preserve">5.º PERÍODO </t>
  </si>
  <si>
    <t xml:space="preserve">6.º PERÍODO </t>
  </si>
  <si>
    <t xml:space="preserve">7.º PERÍODO </t>
  </si>
  <si>
    <t xml:space="preserve">8.º PERÍODO </t>
  </si>
  <si>
    <t xml:space="preserve">9.º PERÍODO </t>
  </si>
  <si>
    <t xml:space="preserve">10.º PERÍODO </t>
  </si>
  <si>
    <t xml:space="preserve">11.º PERÍODO </t>
  </si>
  <si>
    <t xml:space="preserve">12.º PERÍODO </t>
  </si>
  <si>
    <t>Gasolina comum</t>
  </si>
  <si>
    <t>litros</t>
  </si>
  <si>
    <t xml:space="preserve">       </t>
  </si>
  <si>
    <t>horas</t>
  </si>
  <si>
    <t xml:space="preserve">1 MÓDULO DE RUA: </t>
  </si>
  <si>
    <t xml:space="preserve">LARGURA DA RUA: </t>
  </si>
  <si>
    <t>COMPOSIÇÃO DE CUSTO:</t>
  </si>
  <si>
    <t>DOCUMENTO: PLANILHA ORÇAMENTÁRIA DOS SERVIÇOS</t>
  </si>
  <si>
    <t>VALOR DO PAVIMENTO POR M²</t>
  </si>
  <si>
    <t>CUSTO UNIT.</t>
  </si>
  <si>
    <t>DOCUMENTO: PLANILHA ORÇAMENTÁRIA DE SERVIÇOS – RESUMO</t>
  </si>
  <si>
    <t>COMPRIMENTO DA RUA 1 MÓDULO:</t>
  </si>
  <si>
    <t>1 Unidade</t>
  </si>
  <si>
    <t>QUANTIDADE (M²)</t>
  </si>
  <si>
    <t>LOCAL: MUNICÍPIOS DIVERSOS, ESTADO DE SERGIPE</t>
  </si>
  <si>
    <t>Código</t>
  </si>
  <si>
    <t>Banco</t>
  </si>
  <si>
    <t>Descrição</t>
  </si>
  <si>
    <t>Und</t>
  </si>
  <si>
    <t>Quant.</t>
  </si>
  <si>
    <t>Valor Unit</t>
  </si>
  <si>
    <t>Total</t>
  </si>
  <si>
    <t>Composição</t>
  </si>
  <si>
    <t>Próprio</t>
  </si>
  <si>
    <t>Composição Auxiliar</t>
  </si>
  <si>
    <t>MES</t>
  </si>
  <si>
    <t>ENCARREGADO GERAL DE OBRAS COM ENCARGOS COMPLEMENTARES</t>
  </si>
  <si>
    <t>Insumo</t>
  </si>
  <si>
    <t>Aluguel mensal de área</t>
  </si>
  <si>
    <t>Água - dispêndio mensal</t>
  </si>
  <si>
    <t>Pick-up, capacidade 1,2 t</t>
  </si>
  <si>
    <t>GASOLINA COMUM</t>
  </si>
  <si>
    <t>Caminhão Carroceria de madeira 9 t - fonte:DNIT</t>
  </si>
  <si>
    <t>Óleo diesel</t>
  </si>
  <si>
    <t xml:space="preserve"> 74209/001 </t>
  </si>
  <si>
    <t>PLACA DE OBRA EM CHAPA DE ACO GALVANIZADO</t>
  </si>
  <si>
    <t>CARPINTEIRO DE FORMAS COM ENCARGOS COMPLEMENTARES</t>
  </si>
  <si>
    <t>H</t>
  </si>
  <si>
    <t>SERVENTE COM ENCARGOS COMPLEMENTARES</t>
  </si>
  <si>
    <t>PLACA DE OBRA (PARA CONSTRUCAO CIVIL) EM CHAPA GALVANIZADA *N. 22*, ADESIVADA, DE *2,0 X 1,125* M</t>
  </si>
  <si>
    <t>PONTALETE DE MADEIRA NAO APARELHADA *7,5 X 7,5* CM (3 X 3 ") PINUS, MISTA OU EQUIVALENTE DA REGIAO</t>
  </si>
  <si>
    <t>M</t>
  </si>
  <si>
    <t>PREGO DE ACO POLIDO COM CABECA 18 X 30 (2 3/4 X 10)</t>
  </si>
  <si>
    <t>Veículo leve - Volkswagen:GOL 1000 - automóvel até 100 hp</t>
  </si>
  <si>
    <t>Técnico cadastro TÉCNICO CADASTRO</t>
  </si>
  <si>
    <t>TEODOLITO</t>
  </si>
  <si>
    <t>MOTONIVELADORA POTÊNCIA BÁSICA LÍQUIDA (PRIMEIRA MARCHA) 125 HP, PESO BRUTO 13032 KG, LARGURA DA LÂMINA DE 3,7 M - CHP DIURNO. AF_06/2014</t>
  </si>
  <si>
    <t>CHP</t>
  </si>
  <si>
    <t>UN</t>
  </si>
  <si>
    <t>MEMÓRIA DE CÁLCULO GERAL</t>
  </si>
  <si>
    <t>ENCARREGADO GERAL</t>
  </si>
  <si>
    <t>ENGENHEIRO CIVIL</t>
  </si>
  <si>
    <t xml:space="preserve"> 2 </t>
  </si>
  <si>
    <t>SERVIÇOS  PRELIMINARES E ADM LOCAL</t>
  </si>
  <si>
    <t xml:space="preserve"> 2.1 </t>
  </si>
  <si>
    <t xml:space="preserve"> CODEVASF  195 </t>
  </si>
  <si>
    <t>Mobilização de Pessoal e Equipamentos</t>
  </si>
  <si>
    <t xml:space="preserve"> 2.3 </t>
  </si>
  <si>
    <t xml:space="preserve"> CODEVASF  194 </t>
  </si>
  <si>
    <t>Administração Local</t>
  </si>
  <si>
    <t xml:space="preserve"> 3 </t>
  </si>
  <si>
    <t>M3XKM</t>
  </si>
  <si>
    <t>DRENAGEM</t>
  </si>
  <si>
    <t xml:space="preserve"> 9345 </t>
  </si>
  <si>
    <t>Levantamento topográfico planimétrico de rua (via pública) e semi - cadastro de imóveis</t>
  </si>
  <si>
    <t>TOTAL DE LOCALIDADES PREVISTO (POR MÓDULO):</t>
  </si>
  <si>
    <t>PLACA DE OBRA</t>
  </si>
  <si>
    <t>ADMINISTRAÇÃO LOCAL</t>
  </si>
  <si>
    <t>MOBILIZAÇÃO E DESMOBILIZAÇÃO</t>
  </si>
  <si>
    <t>Área do módulo mínimo</t>
  </si>
  <si>
    <t>REGULARIZACAO DE SUPERFICIES</t>
  </si>
  <si>
    <t xml:space="preserve">LEVANTAMENTO PLANIALTIMÉTRICO </t>
  </si>
  <si>
    <t>m³xkm</t>
  </si>
  <si>
    <t xml:space="preserve">comprimento total = </t>
  </si>
  <si>
    <t xml:space="preserve">0,5 (engenheiro ) x 1 (mês) = </t>
  </si>
  <si>
    <t xml:space="preserve">90 (litros/mês) x 1 (meses) x 2 (veículos)= </t>
  </si>
  <si>
    <t xml:space="preserve">1 (encarregado)  = </t>
  </si>
  <si>
    <t xml:space="preserve">10 (horas) x 30(dias) x 2 (1 eng + 1 enc) x 1 (meses) = </t>
  </si>
  <si>
    <t>4 horas (com o carro) x 2 (nº de veículos) x 2=</t>
  </si>
  <si>
    <t>4 horas (com o carro) x 4 (localidades) x 2 (ida e volta) x 2=</t>
  </si>
  <si>
    <t>200 (km rodado) x 2 (nº de veículos) / 10 (km/L) x 2=</t>
  </si>
  <si>
    <t>200 (km rodado) x  4 (localidades) x 2 (ida e volta)/ 10 (km/L) x 2=</t>
  </si>
  <si>
    <t>Composições Analíticas com Preço Unitário</t>
  </si>
  <si>
    <t>Bancos</t>
  </si>
  <si>
    <t>Encargos Sociais</t>
  </si>
  <si>
    <t xml:space="preserve"> 1.1 </t>
  </si>
  <si>
    <t>Tipo</t>
  </si>
  <si>
    <t>Mobilização/Desmobilização de Pessoal e Equipamentos (CDVSF)</t>
  </si>
  <si>
    <t>CANT - CANTEIRO DE OBRAS</t>
  </si>
  <si>
    <t>Equipamento</t>
  </si>
  <si>
    <t>Caminhao toco, PBT = 9700kg, com carroceria de madeira 2,50x7,00x0,50m, potência 160 cv</t>
  </si>
  <si>
    <t>Material</t>
  </si>
  <si>
    <t>OLEO DIESEL COMBUSTIVEL COMUM</t>
  </si>
  <si>
    <t xml:space="preserve"> 1.2 </t>
  </si>
  <si>
    <t>FUES - FUNDAÇÕES E ESTRUTURAS</t>
  </si>
  <si>
    <t>SEDI - SERVIÇOS DIVERSOS</t>
  </si>
  <si>
    <t xml:space="preserve"> 1.3 </t>
  </si>
  <si>
    <t>Administração Local (CDVSF)</t>
  </si>
  <si>
    <t>ENGENHEIRO CIVIL DE OBRA SENIOR COM ENCARGOS COMPLEMENTARES</t>
  </si>
  <si>
    <t>Aluguel de container - Escritório com banheiro - 6,20 x 2,40m, equipado com Ar condicionado</t>
  </si>
  <si>
    <t>Serviços</t>
  </si>
  <si>
    <t>Material de limpeza</t>
  </si>
  <si>
    <t>Mão de Obra</t>
  </si>
  <si>
    <t xml:space="preserve"> 2.2 </t>
  </si>
  <si>
    <t>MOVT - MOVIMENTO DE TERRA</t>
  </si>
  <si>
    <t>CHOR - CUSTOS HORÁRIOS DE MÁQUINAS E EQUIPAMENTOS</t>
  </si>
  <si>
    <t xml:space="preserve"> 3.1 </t>
  </si>
  <si>
    <t>PAVI - PAVIMENTAÇÃO</t>
  </si>
  <si>
    <t>CHI</t>
  </si>
  <si>
    <t xml:space="preserve"> 3.2 </t>
  </si>
  <si>
    <t>TRAN - TRANSPORTES, CARGAS E DESCARGAS</t>
  </si>
  <si>
    <t>CAMINHÃO BASCULANTE 10 M3, TRUCADO CABINE SIMPLES, PESO BRUTO TOTAL 23.000 KG, CARGA ÚTIL MÁXIMA 15.935 KG, DISTÂNCIA ENTRE EIXOS 4,80 M, POTÊNCIA 230 CV INCLUSIVE CAÇAMBA METÁLICA - CHP DIURNO. AF_06/2014</t>
  </si>
  <si>
    <t>CAMINHÃO BASCULANTE 10 M3, TRUCADO CABINE SIMPLES, PESO BRUTO TOTAL 23.000 KG, CARGA ÚTIL MÁXIMA 15.935 KG, DISTÂNCIA ENTRE EIXOS 4,80 M, POTÊNCIA 230 CV INCLUSIVE CAÇAMBA METÁLICA - CHI DIURNO. AF_06/2014</t>
  </si>
  <si>
    <t xml:space="preserve"> 3.3 </t>
  </si>
  <si>
    <t xml:space="preserve"> 4.1 </t>
  </si>
  <si>
    <t xml:space="preserve"> 4.2 </t>
  </si>
  <si>
    <t>Locação de Serviços de Terraplenagem e Acompanhamento Topográfico da Obra</t>
  </si>
  <si>
    <t>Desenhista Júnior (Cadista Copista) - Técnico de Nível médio até 5 anos de experiência - Rev 01</t>
  </si>
  <si>
    <t xml:space="preserve"> 1 </t>
  </si>
  <si>
    <t xml:space="preserve"> 2548 </t>
  </si>
  <si>
    <t>Locação de serviços de terraplenagem de obras civis</t>
  </si>
  <si>
    <t xml:space="preserve"> 100575 </t>
  </si>
  <si>
    <t>REGULARIZAÇÃO DE SUPERFÍCIES COM MOTONIVELADORA. AF_11/2019</t>
  </si>
  <si>
    <t xml:space="preserve"> 100576 </t>
  </si>
  <si>
    <t>REGULARIZAÇÃO E COMPACTAÇÃO DE SUBLEITO DE SOLO  PREDOMINANTEMENTE ARGILOSO. AF_11/2019</t>
  </si>
  <si>
    <t xml:space="preserve"> 2.4 </t>
  </si>
  <si>
    <t xml:space="preserve"> 100577 </t>
  </si>
  <si>
    <t>REGULARIZAÇÃO E COMPACTAÇÃO DE SUBLEITO DE SOLO PREDOMINANTEMENTE ARENOSO. AF_11/2019</t>
  </si>
  <si>
    <t xml:space="preserve"> 2.5 </t>
  </si>
  <si>
    <t xml:space="preserve"> 101768 </t>
  </si>
  <si>
    <t>EXECUÇÃO E COMPACTAÇÃO DE BASE E OU SUB BASE PARA PAVIMENTAÇÃO DE SOLO ESTABILIZADO GRANULOMETRICAMENTE SEM MISTURA DE SOLOS - EXCLUSIVE SOLO, ESCAVAÇÃO, CARGA E TRANSPORTE. AF_11/2019</t>
  </si>
  <si>
    <t xml:space="preserve"> 2.6 </t>
  </si>
  <si>
    <t xml:space="preserve"> 101124 </t>
  </si>
  <si>
    <t>ESCAVAÇÃO HORIZONTAL, INCLUINDO CARGA E DESCARGA EM SOLO DE 1A CATEGORIA COM TRATOR DE ESTEIRAS (100HP/LÂMINA: 2,19M3). AF_07/2020</t>
  </si>
  <si>
    <t xml:space="preserve"> 2.7 </t>
  </si>
  <si>
    <t xml:space="preserve"> 93589 </t>
  </si>
  <si>
    <t>TRANSPORTE COM CAMINHÃO BASCULANTE DE 10 M³, EM VIA URBANA EM REVESTIMENTO PRIMÁRIO (UNIDADE: M3XKM). AF_07/2020</t>
  </si>
  <si>
    <t xml:space="preserve"> 93358 </t>
  </si>
  <si>
    <t>ESCAVAÇÃO MANUAL DE VALA COM PROFUNDIDADE MENOR OU IGUAL A 1,30 M. AF_02/2021</t>
  </si>
  <si>
    <t xml:space="preserve"> 96995 </t>
  </si>
  <si>
    <t>REATERRO MANUAL APILOADO COM SOQUETE. AF_10/2017</t>
  </si>
  <si>
    <t>MOTONIVELADORA POTÊNCIA BÁSICA LÍQUIDA (PRIMEIRA MARCHA) 125 HP, PESO BRUTO 13032 KG, LARGURA DA LÂMINA DE 3,7 M - CHI DIURNO. AF_06/2014</t>
  </si>
  <si>
    <t>ROLO COMPACTADOR VIBRATÓRIO PÉ DE CARNEIRO PARA SOLOS, POTÊNCIA 80 HP, PESO OPERACIONAL SEM/COM LASTRO 7,4 / 8,8 T, LARGURA DE TRABALHO 1,68 M - CHP DIURNO. AF_02/2016</t>
  </si>
  <si>
    <t>ROLO COMPACTADOR VIBRATÓRIO PÉ DE CARNEIRO PARA SOLOS, POTÊNCIA 80 HP, PESO OPERACIONAL SEM/COM LASTRO 7,4 / 8,8 T, LARGURA DE TRABALHO 1,68 M - CHI DIURNO. AF_02/2016</t>
  </si>
  <si>
    <t>CAMINHÃO PIPA 10.000 L TRUCADO, PESO BRUTO TOTAL 23.000 KG, CARGA ÚTIL MÁXIMA 15.935 KG, DISTÂNCIA ENTRE EIXOS 4,8 M, POTÊNCIA 230 CV, INCLUSIVE TANQUE DE AÇO PARA TRANSPORTE DE ÁGUA - CHI DIURNO. AF_06/2014</t>
  </si>
  <si>
    <t>CAMINHÃO PIPA 10.000 L TRUCADO, PESO BRUTO TOTAL 23.000 KG, CARGA ÚTIL MÁXIMA 15.935 KG, DISTÂNCIA ENTRE EIXOS 4,8 M, POTÊNCIA 230 CV, INCLUSIVE TANQUE DE AÇO PARA TRANSPORTE DE ÁGUA - CHP DIURNO. AF_06/2014</t>
  </si>
  <si>
    <t>ROLO COMPACTADOR DE PNEUS, ESTATICO, PRESSAO VARIAVEL, POTENCIA 110 HP, PESO SEM/COM LASTRO 10,8/27 T, LARGURA DE ROLAGEM 2,30 M - CHI DIURNO. AF_06/2017</t>
  </si>
  <si>
    <t>ROLO COMPACTADOR DE PNEUS, ESTATICO, PRESSAO VARIAVEL, POTENCIA 110 HP, PESO SEM/COM LASTRO 10,8/27 T, LARGURA DE ROLAGEM 2,30 M - CHP DIURNO. AF_06/2017</t>
  </si>
  <si>
    <t>GRADE DE DISCO REBOCÁVEL COM 20 DISCOS 24" X 6 MM COM PNEUS PARA TRANSPORTE - CHP DIURNO. AF_06/2014</t>
  </si>
  <si>
    <t>TRATOR DE PNEUS, POTÊNCIA 85 CV, TRAÇÃO 4X4, PESO COM LASTRO DE 4.675 KG - CHP DIURNO. AF_06/2014</t>
  </si>
  <si>
    <t>GRADE DE DISCO REBOCÁVEL COM 20 DISCOS 24" X 6 MM COM PNEUS PARA TRANSPORTE - CHI DIURNO. AF_06/2014</t>
  </si>
  <si>
    <t>TRATOR DE PNEUS, POTÊNCIA 85 CV, TRAÇÃO 4X4, PESO COM LASTRO DE 4.675 KG - CHI DIURNO. AF_06/2014</t>
  </si>
  <si>
    <t>TRATOR DE ESTEIRAS, POTÊNCIA 100 HP, PESO OPERACIONAL 9,4 T, COM LÂMINA 2,19 M3 - CHI DIURNO. AF_06/2014</t>
  </si>
  <si>
    <t>TRATOR DE ESTEIRAS, POTÊNCIA 100 HP, PESO OPERACIONAL 9,4 T, COM LÂMINA 2,19 M3 - CHP DIURNO. AF_06/2014</t>
  </si>
  <si>
    <t>CARGA, MANOBRA E DESCARGA DE SOLOS E MATERIAIS GRANULARES EM CAMINHÃO BASCULANTE 10 M³ - CARGA COM PÁ CARREGADEIRA (CAÇAMBA DE 1,7 A 2,8 M³ / 128 HP) E DESCARGA LIVRE (UNIDADE: M3). AF_07/2020</t>
  </si>
  <si>
    <t>ASTU - ASSENTAMENTO DE TUBOS E PECAS</t>
  </si>
  <si>
    <t>ESCAVADEIRA HIDRÁULICA SOBRE ESTEIRAS, CAÇAMBA 0,80 M3, PESO OPERACIONAL 17 T, POTENCIA BRUTA 111 HP - CHP DIURNO. AF_06/2014</t>
  </si>
  <si>
    <t>ESCAVADEIRA HIDRÁULICA SOBRE ESTEIRAS, CAÇAMBA 0,80 M3, PESO OPERACIONAL 17 T, POTENCIA BRUTA 111 HP - CHI DIURNO. AF_06/2014</t>
  </si>
  <si>
    <t>ARGAMASSA TRAÇO 1:3 (EM VOLUME DE CIMENTO E AREIA MÉDIA ÚMIDA), PREPARO MANUAL. AF_08/2019</t>
  </si>
  <si>
    <t>ASSENTADOR DE TUBOS COM ENCARGOS COMPLEMENTARES</t>
  </si>
  <si>
    <t>DROP - DRENAGEM/OBRAS DE CONTENÇÃO / POÇOS DE VISITA E CAIXAS</t>
  </si>
  <si>
    <t>MONTAGEM E DESMONTAGEM DE FÔRMA DE PILARES RETANGULARES E ESTRUTURAS SIMILARES, PÉ-DIREITO SIMPLES, EM MADEIRA SERRADA, 2 UTILIZAÇÕES. AF_09/2020</t>
  </si>
  <si>
    <t>ESCORAMENTO DE FÔRMAS DE LAJE EM MADEIRA NÃO APARELHADA, PÉ-DIREITO SIMPLES, INCLUSO TRAVAMENTO, 4 UTILIZAÇÕES. AF_09/2020</t>
  </si>
  <si>
    <t>CONCRETO CICLÓPICO FCK = 15MPA, 30% PEDRA DE MÃO EM VOLUME REAL, INCLUSIVE LANÇAMENTO. AF_05/2021</t>
  </si>
  <si>
    <t xml:space="preserve">1 (placa) x 4,5 (m²/placa) x 1 (localidades) = </t>
  </si>
  <si>
    <t>LOCAÇÃO DOS SERVIÇOS DE TERRAPLENAGEM</t>
  </si>
  <si>
    <t>REGULARIZAÇÃO E COMPACTAÇÃO DE SUBLEITO DE SOLO  PREDOMINANTEMENTE ARGILOSO</t>
  </si>
  <si>
    <t>REGULARIZAÇÃO E COMPACTAÇÃO DE SUBLEITO DE SOLO PREDOMINANTEMENTE ARENOSO</t>
  </si>
  <si>
    <t>EXECUÇÃO E COMPACTAÇÃO DE BASE E OU SUB BASE</t>
  </si>
  <si>
    <t>ESCAVAÇÃO</t>
  </si>
  <si>
    <t>1,11 (fator de homogenização) x volume de sub-base</t>
  </si>
  <si>
    <t>TRANSPORTE</t>
  </si>
  <si>
    <t>1,20 (fator de empolamento) x volume escavado x 15km (distância)</t>
  </si>
  <si>
    <t>ESCAVAÇÃO MANUAL DE VALA</t>
  </si>
  <si>
    <t xml:space="preserve">10 (comprimento) x 1 (profundidade) x 0,8 (largura) = </t>
  </si>
  <si>
    <t>TUBO DE CONCRETO</t>
  </si>
  <si>
    <t>10 (comprimento)</t>
  </si>
  <si>
    <t>REATERRO MANUAL</t>
  </si>
  <si>
    <t>volume escavação - volume do tubo</t>
  </si>
  <si>
    <t>BOCA PARA BUEIRO SIMPLES TUBULAR</t>
  </si>
  <si>
    <t>2 unidades p/ bueiro</t>
  </si>
  <si>
    <t>15 cm (espessura) x 20% da área módulo mínimo</t>
  </si>
  <si>
    <t>AQUISIÇÃO DE MATERIAL</t>
  </si>
  <si>
    <t>PAVIMENTAÇÃO</t>
  </si>
  <si>
    <t xml:space="preserve"> 4011352 </t>
  </si>
  <si>
    <t>SICRO3</t>
  </si>
  <si>
    <t>Imprimação com emulsão asfáltica</t>
  </si>
  <si>
    <t xml:space="preserve"> 4011212 </t>
  </si>
  <si>
    <t>Varredura da superfície para execução de revestimento asfáltico</t>
  </si>
  <si>
    <t xml:space="preserve"> 4011372 </t>
  </si>
  <si>
    <t>Tratamento superficial duplo com banho diluído - brita comercial</t>
  </si>
  <si>
    <t xml:space="preserve"> 4 </t>
  </si>
  <si>
    <t>AQUISIÇÃO E TRANSPORTE DE MATERIAL ASFÁLTICO</t>
  </si>
  <si>
    <t xml:space="preserve"> M2092 </t>
  </si>
  <si>
    <t>Emulsão asfáltica para imprimação</t>
  </si>
  <si>
    <t>t</t>
  </si>
  <si>
    <t xml:space="preserve"> M2097 </t>
  </si>
  <si>
    <t>Emulsão asfáltica RR-2C</t>
  </si>
  <si>
    <t xml:space="preserve"> 4.3 </t>
  </si>
  <si>
    <t xml:space="preserve"> 102330 </t>
  </si>
  <si>
    <t>TRANSPORTE COM CAMINHÃO TANQUE DE TRANSPORTE DE MATERIAL ASFÁLTICO DE 30000 L, EM VIA URBANA PAVIMENTADA, DMT ATÉ 30KM (UNIDADE: TXKM). AF_07/2020</t>
  </si>
  <si>
    <t>TXKM</t>
  </si>
  <si>
    <t xml:space="preserve"> 4.4 </t>
  </si>
  <si>
    <t>TRANSPORTE COM CAMINHÃO TANQUE DE TRANSPORTE DE MATERIAL ASFÁLTICO DE 30000 L, EM VIA URBANA PAVIMENTADA, ADICIONAL PARA DMT EXCEDENTE A 30 KM (UNIDADE: TXKM). AF_07/2020</t>
  </si>
  <si>
    <t xml:space="preserve"> 4.5 </t>
  </si>
  <si>
    <t xml:space="preserve"> 95875 </t>
  </si>
  <si>
    <t>TRANSPORTE COM CAMINHÃO BASCULANTE DE 10 M³, EM VIA URBANA PAVIMENTADA, DMT ATÉ 30 KM (UNIDADE: M3XKM). AF_07/2020</t>
  </si>
  <si>
    <t xml:space="preserve"> 93590 </t>
  </si>
  <si>
    <t>TRANSPORTE COM CAMINHÃO BASCULANTE DE 10 M³, EM VIA URBANA PAVIMENTADA, ADICIONAL PARA DMT EXCEDENTE A 30 KM (UNIDADE: M3XKM). AF_07/2020</t>
  </si>
  <si>
    <t xml:space="preserve"> 5 </t>
  </si>
  <si>
    <t>TRANSPORTE DE MATERIAL PÉTREO</t>
  </si>
  <si>
    <t xml:space="preserve"> 5.1 </t>
  </si>
  <si>
    <t xml:space="preserve"> 5.2 </t>
  </si>
  <si>
    <t xml:space="preserve"> 5.3 </t>
  </si>
  <si>
    <t xml:space="preserve"> 6 </t>
  </si>
  <si>
    <t>SINALIZAÇÃO</t>
  </si>
  <si>
    <t xml:space="preserve"> 6.1 </t>
  </si>
  <si>
    <t xml:space="preserve"> 5213440 </t>
  </si>
  <si>
    <t>Fornecimento e implantação de placa de regulamentação em aço D = 0,60 m - película retrorrefletiva tipo I + SI</t>
  </si>
  <si>
    <t xml:space="preserve"> 6.2 </t>
  </si>
  <si>
    <t xml:space="preserve"> 5213851 </t>
  </si>
  <si>
    <t>Fornecimento e implantação de suporte metálico galvanizado para placa de regulamentação - D = 0,60 m</t>
  </si>
  <si>
    <t xml:space="preserve"> 7.1 </t>
  </si>
  <si>
    <t xml:space="preserve"> 7.2 </t>
  </si>
  <si>
    <t xml:space="preserve"> 7.3 </t>
  </si>
  <si>
    <t xml:space="preserve"> 7.4 </t>
  </si>
  <si>
    <t>PROJETO EXECUTIVO</t>
  </si>
  <si>
    <t xml:space="preserve"> 8.1 </t>
  </si>
  <si>
    <t xml:space="preserve"> 8.2 </t>
  </si>
  <si>
    <t xml:space="preserve"> 13587 </t>
  </si>
  <si>
    <t>Projeto de Pavimentação</t>
  </si>
  <si>
    <t>Km</t>
  </si>
  <si>
    <t xml:space="preserve"> 8.3 </t>
  </si>
  <si>
    <t xml:space="preserve"> CODEVASF  226 </t>
  </si>
  <si>
    <t xml:space="preserve"> 92214 </t>
  </si>
  <si>
    <t>TUBO DE CONCRETO PARA REDES COLETORAS DE ÁGUAS PLUVIAIS, DIÂMETRO DE 800 MM, JUNTA RÍGIDA, INSTALADO EM LOCAL COM BAIXO NÍVEL DE INTERFERÊNCIAS - FORNECIMENTO E ASSENTAMENTO. AF_12/2015</t>
  </si>
  <si>
    <t xml:space="preserve"> 73856/003 </t>
  </si>
  <si>
    <t>BOCA PARA BUEIRO SIMPLES TUBULAR, DIAMETRO =0,80M, EM CONCRETO CICLOPICO, INCLUINDO FORMAS, ESCAVACAO, REATERRO E MATERIAIS, EXCLUINDO MATERIAL REATERRO JAZIDA E TRANSPORTE.</t>
  </si>
  <si>
    <t xml:space="preserve"> 7.5 </t>
  </si>
  <si>
    <t xml:space="preserve"> 94287 </t>
  </si>
  <si>
    <t>EXECUÇÃO DE SARJETA DE CONCRETO USINADO, MOLDADA  IN LOCO  EM TRECHO RETO, 30 CM BASE X 10 CM ALTURA. AF_06/2016</t>
  </si>
  <si>
    <t xml:space="preserve"> 2.8 </t>
  </si>
  <si>
    <t xml:space="preserve"> 10923 </t>
  </si>
  <si>
    <t>Execução de Tratamento Superficial Duplo (TSD) em vias públicas - SRP</t>
  </si>
  <si>
    <t>CONCRETO MAGRO PARA LASTRO, TRAÇO 1:4,5:4,5 (EM MASSA SECA DE CIMENTO/ AREIA MÉDIA/ BRITA 1) - PREPARO MECÂNICO COM BETONEIRA 400 L. AF_05/2021</t>
  </si>
  <si>
    <t>SARRAFO NAO APARELHADO *2,5 X 7* CM, EM MACARANDUBA, ANGELIM OU EQUIVALENTE DA REGIAO -  BRUTA</t>
  </si>
  <si>
    <t>Auxiliar topografia - T4 - Segundo grau completo - DNIT -  Mês de ref.: 02/20</t>
  </si>
  <si>
    <t>Topografo - T2 - Fonte DNIT -  Mês de ref.: 02/20</t>
  </si>
  <si>
    <t/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</si>
  <si>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</si>
  <si>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</si>
  <si>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</si>
  <si>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</si>
  <si>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</si>
  <si>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</si>
  <si>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</si>
  <si>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</si>
  <si>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Caminhão tanque distribuidor de asfalto com capacidade de 6.000 l - 7 kW/136 kW</t>
  </si>
  <si>
    <t>Tanque de estocagem de asfalto com capacidade de 30.000 l</t>
  </si>
  <si>
    <t>Custo Horário de Equipamentos =&gt;</t>
  </si>
  <si>
    <t>B</t>
  </si>
  <si>
    <t>Salário Hora</t>
  </si>
  <si>
    <t>Servente</t>
  </si>
  <si>
    <t>Custo Horário da Mão de Obra =&gt;</t>
  </si>
  <si>
    <t>Adc.M.O. - Ferramentas ( 0,0%)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</si>
  <si>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</si>
  <si>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</si>
  <si>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</si>
  <si>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</si>
  <si>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</si>
  <si>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C</t>
  </si>
  <si>
    <t>Unidade</t>
  </si>
  <si>
    <t>Preço Unitário</t>
  </si>
  <si>
    <t>Custo Total do Material =&gt;</t>
  </si>
  <si>
    <t>Trator agrícola - 77 kW</t>
  </si>
  <si>
    <t>Vassoura mecânica rebocável</t>
  </si>
  <si>
    <t>Distribuidor de agregados rebocável com capacidade de 1,9 m³</t>
  </si>
  <si>
    <t>Rolo compactador de pneus autopropelido de 27 t - 85 kW</t>
  </si>
  <si>
    <t>Brita 0</t>
  </si>
  <si>
    <t>Brita 1</t>
  </si>
  <si>
    <t>E</t>
  </si>
  <si>
    <t>Tempos Fixos</t>
  </si>
  <si>
    <t>Tempo Fixo</t>
  </si>
  <si>
    <t>Custo Total dos Tempos Fixos =&gt;</t>
  </si>
  <si>
    <t>CAMINHÃO DE TRANSPORTE DE MATERIAL ASFÁLTICO 30.000 L, COM CAVALO MECÂNICO DE CAPACIDADE MÁXIMA DE TRAÇÃO COMBINADO DE 66.000 KG, POTÊNCIA 360 CV, INCLUSIVE TANQUE DE ASFALTO COM SERPENTINA - CHI DIURNO. AF_08/2015</t>
  </si>
  <si>
    <t>CAMINHÃO DE TRANSPORTE DE MATERIAL ASFÁLTICO 30.000 L, COM CAVALO MECÂNICO DE CAPACIDADE MÁXIMA DE TRAÇÃO COMBINADO DE 66.000 KG, POTÊNCIA 360 CV, INCLUSIVE TANQUE DE ASFALTO COM SERPENTINA - CHP DIURNO. AF_08/2015</t>
  </si>
  <si>
    <t>Caminhão carroceria com capacidade de 5 t - 115 kW</t>
  </si>
  <si>
    <t>Montador</t>
  </si>
  <si>
    <t>D</t>
  </si>
  <si>
    <t>Atividades Auxiliares</t>
  </si>
  <si>
    <t>Atividade Auxiliar</t>
  </si>
  <si>
    <t>Custo Total das Atividades =&gt;</t>
  </si>
  <si>
    <t>Carga, manobra e descarga de materiais diversos em caminhão carroceria de 5 t - carga e descarga manuais</t>
  </si>
  <si>
    <t>Serralheiro</t>
  </si>
  <si>
    <t>Conjunto de cantoneiras e parafusos galvanizados para fixação de placas</t>
  </si>
  <si>
    <t>kg</t>
  </si>
  <si>
    <t>Suporte em aço carbono galvanizado perfil "C"</t>
  </si>
  <si>
    <t>Concreto fck = 20 MPa - confecção em betoneira e lançamento manual - areia e brita comerciais</t>
  </si>
  <si>
    <t>Escavação manual em material de 1ª categoria na profundidade de até 1 m</t>
  </si>
  <si>
    <t>Carga, manobra e descarga de agregados ou solos em caminhão basculante de 6 m³ - carga manual e descarga livre</t>
  </si>
  <si>
    <t>TUBO DE CONCRETO ARMADO PARA AGUAS PLUVIAIS, CLASSE PA-1, COM ENCAIXE PONTA E BOLSA, DIAMETRO NOMINAL DE 800 MM</t>
  </si>
  <si>
    <t>PEDREIRO COM ENCARGOS COMPLEMENTARES</t>
  </si>
  <si>
    <t>AREIA MEDIA - POSTO JAZIDA/FORNECEDOR (RETIRADO NA JAZIDA, SEM TRANSPORTE)</t>
  </si>
  <si>
    <t>CONCRETO USINADO BOMBEAVEL, CLASSE DE RESISTENCIA C20, COM BRITA 0 E 1, SLUMP = 100 +/- 20 MM, EXCLUI SERVICO DE BOMBEAMENTO (NBR 8953)</t>
  </si>
  <si>
    <t>SARRAFO *2,5 X 7,5* CM EM PINUS, MISTA OU EQUIVALENTE DA REGIAO - BRUTA</t>
  </si>
  <si>
    <t>TABUA NAO APARELHADA *2,5 X 30* CM, EM MACARANDUBA, ANGELIM OU EQUIVALENTE DA REGIAO - BRUTA</t>
  </si>
  <si>
    <t>SERT - SERVIÇOS TÉCNICOS</t>
  </si>
  <si>
    <t>ENSAIO DE COMPACTACAO - AMOSTRAS NAO TRABALHADAS - ENERGIA NORMAL - SOLOS</t>
  </si>
  <si>
    <t>ENSAIO DE INDICE DE SUPORTE CALIFORNIA - AMOSTRAS NAO TRABALHADAS - ENERGIA NORMAL - SOLOS</t>
  </si>
  <si>
    <t>ENSAIO DE LIMITE DE LIQUIDEZ - SOLOS</t>
  </si>
  <si>
    <t>ENSAIO DE TEOR DE UMIDADE - PROCESSO SPEEDY - SOLOS E AGREGADOS MIUDOS</t>
  </si>
  <si>
    <t>Sondagem à pá e picareta</t>
  </si>
  <si>
    <t xml:space="preserve">TRANSPORTE EQUIPAMENTOS P/SONDAGEM ( INCLUSO NO VALOR O RETORNO) </t>
  </si>
  <si>
    <t>ENSAIO DE GRANULOMETRIA POR PENEIRAMENTO - SOLOS</t>
  </si>
  <si>
    <t>DETERMINACAO DE LIMITE DE PLASTICIDADE (NBR - 07180)</t>
  </si>
  <si>
    <t>Ensaio - Determinação da massa aparente in situ do solo</t>
  </si>
  <si>
    <t>Coleta de amostra de solo in loco ( para ensaio)</t>
  </si>
  <si>
    <t>SERVIÇO: Execução de Tratamento Superficial Duplo (TSD) em vias públicas - SRP</t>
  </si>
  <si>
    <t>10% da Área do módulo mínimo</t>
  </si>
  <si>
    <t>IMPRIMAÇÃO</t>
  </si>
  <si>
    <t>VARREDURA</t>
  </si>
  <si>
    <t>TRATAMENTO SUPERFICIAL - TSD</t>
  </si>
  <si>
    <t>AQUISIÇÃO DE EMULSÃO PARA IMPRIMAÇÃO</t>
  </si>
  <si>
    <t>AQUISIÇÃO DE EMULSÃO ASFLATÍCA RR-2C</t>
  </si>
  <si>
    <t>TRANSPORTE DE MATERIAL ASFÁLTICO, DMT ATÉ 30KM</t>
  </si>
  <si>
    <t>TRANSPORTE DE MATERIAL ASFÁLTICO, DMT EXCEDENTE A 30KM</t>
  </si>
  <si>
    <t>TRANSPORTE COM CAMINHÃO TANQUE DE TRANSPORTE DE MATERIAL ASFÁLTICO DE 30000 L, EM VIA URBANA EM REVESTIMENTO PRIMÁRIO (UNIDADE: TXKM). AF_07/2020</t>
  </si>
  <si>
    <t>TRANSPORTE DE MATERIAL ASFÁLTICO EM VIA DE REVESTIMENTO PRIMÁRIO</t>
  </si>
  <si>
    <t>TRANSPORTE DE MATERIAL PÉTREO, DMT ATÉ 30KM</t>
  </si>
  <si>
    <t>TRANSPORTE DE MATERIAL PÉTREO, DMT EXCEDENTE A 30KM</t>
  </si>
  <si>
    <t>TRANSPORTE DE MATERIAL PÉTREO EM VIA DE REVESTIMENTO PRIMÁRIO</t>
  </si>
  <si>
    <t>FORNECIMENTO DE PLACA</t>
  </si>
  <si>
    <t>FORNECIMENTO DE SUPORTE PARA PLACA</t>
  </si>
  <si>
    <t>SARJETA</t>
  </si>
  <si>
    <t>PROJETO DE PAVIMENTAÇÃO</t>
  </si>
  <si>
    <t>ENSAIOS DE PAVIMENTAÇÃO</t>
  </si>
  <si>
    <t>0,00477T (consumo) x área (TSD)</t>
  </si>
  <si>
    <t>0,0013T (consumo) x área (imprimação)</t>
  </si>
  <si>
    <t>distância (distribuidora até a obra)</t>
  </si>
  <si>
    <t>km</t>
  </si>
  <si>
    <t>DMT</t>
  </si>
  <si>
    <t>txkm</t>
  </si>
  <si>
    <t>0,00733 m³ (brita 0) x área (imprimação)</t>
  </si>
  <si>
    <t>0,015 m³ (consumo) x área (TSD)</t>
  </si>
  <si>
    <t>distância (pedreira até a obra)</t>
  </si>
  <si>
    <t>Sinalização</t>
  </si>
  <si>
    <t>10% do trecho (proteção em cortes)</t>
  </si>
  <si>
    <t>BDI FORNEC:</t>
  </si>
  <si>
    <t>Ensaios geotécnicos (CDVSF)</t>
  </si>
  <si>
    <t xml:space="preserve">EXECUÇÃO DE TRATAMENTO SUPERFICIAL DUPLO EM VIAS PÚBLICAS EM MUNICÍPIOS DIVERSOS DO ESTADO DE SERGIPE </t>
  </si>
  <si>
    <t>BDI DIFERENCIADO</t>
  </si>
  <si>
    <t>TRANSPORTE COM CAMINHÃO TANQUE DE TRANSPORTE DE MATERIAL ASFÁLTICO DE 30000 L, EM VIA URBANA EM  REVESTIMENTO PRIMÁRIO (UNIDADE: TXKM). AF_07/2020</t>
  </si>
  <si>
    <t>DOCUMENTO: DETALHAMENTO DA BONIFICAÇÃO E DESPESAS INDIRETAS</t>
  </si>
  <si>
    <t>FÓRMULA APLICADA</t>
  </si>
  <si>
    <t>BDI = { [ ( 1 + AC / 100  + R / 100 + SG/100 ) . ( 1 + DF / 100 ) . ( 1 + L / 100 ) / ( 1 - I / 100 ) ] - 1 } . 100</t>
  </si>
  <si>
    <t>ONDE:</t>
  </si>
  <si>
    <t>BDI =</t>
  </si>
  <si>
    <t>Bonificação e Despesas Indiretas</t>
  </si>
  <si>
    <t>AC =</t>
  </si>
  <si>
    <t>Administração Central</t>
  </si>
  <si>
    <t>SG=</t>
  </si>
  <si>
    <t>Seguros e garantias</t>
  </si>
  <si>
    <t>DF =</t>
  </si>
  <si>
    <t>Despesas Financeiras</t>
  </si>
  <si>
    <t>R =</t>
  </si>
  <si>
    <t>Riscos</t>
  </si>
  <si>
    <t>L =</t>
  </si>
  <si>
    <t>Lucro</t>
  </si>
  <si>
    <t>I =</t>
  </si>
  <si>
    <t>Impostos</t>
  </si>
  <si>
    <t>EXECUÇÃO DE SERVIÇOS</t>
  </si>
  <si>
    <t>PERCENTUAIS    (%)</t>
  </si>
  <si>
    <t>6.1</t>
  </si>
  <si>
    <t>PIS</t>
  </si>
  <si>
    <t>6.2</t>
  </si>
  <si>
    <t>COFINS</t>
  </si>
  <si>
    <t>6.3</t>
  </si>
  <si>
    <t>ISS</t>
  </si>
  <si>
    <t>6.4</t>
  </si>
  <si>
    <t>IPRB</t>
  </si>
  <si>
    <t>BDI</t>
  </si>
  <si>
    <t>ENCARGOS SOCIAIS SOBRE A MÃO DE OBRA</t>
  </si>
  <si>
    <t>CÓDIGO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</si>
  <si>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</si>
  <si>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</si>
  <si>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</si>
  <si>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</si>
  <si>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</si>
  <si>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</si>
  <si>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</si>
  <si>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</si>
  <si>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</si>
  <si>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</si>
  <si>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</si>
  <si>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</si>
  <si>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</si>
  <si>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</si>
  <si>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</si>
  <si>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</si>
  <si>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</si>
  <si>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</si>
  <si>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</si>
  <si>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</si>
  <si>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</si>
  <si>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</si>
  <si>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</si>
  <si>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</si>
  <si>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</si>
  <si>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</si>
  <si>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</si>
  <si>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</si>
  <si>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</si>
  <si>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</si>
  <si>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</si>
  <si>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</si>
  <si>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</si>
  <si>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</si>
  <si>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</si>
  <si>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</si>
  <si>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</si>
  <si>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</si>
  <si>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</si>
  <si>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</si>
  <si>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</si>
  <si>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</si>
  <si>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</si>
  <si>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</si>
  <si>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</si>
  <si>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</si>
  <si>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</si>
  <si>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</si>
  <si>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</si>
  <si>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</si>
  <si>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</si>
  <si>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</si>
  <si>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</si>
  <si>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</si>
  <si>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</si>
  <si>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</si>
  <si>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</si>
  <si>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</si>
  <si>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</si>
  <si>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</si>
  <si>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</si>
  <si>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T O T A L (%)</t>
  </si>
  <si>
    <t>BDI FORNECIMENTO:</t>
  </si>
  <si>
    <t>Material para sub-base (adquirido solto na jazida) inclusive limpeza da área, corte e carga (posto na caçamba), exclusive transporte</t>
  </si>
  <si>
    <t>material solto</t>
  </si>
  <si>
    <t>Placa em aço nº 16 galvanizado com película retrorrefletiva tipo I + SI - confecção</t>
  </si>
  <si>
    <t>Carga, manobra e descarga de agregados ou solos em caminhão basculante de 10 m³ - carga com carregadeira de 3,40 m³(exclusa) e descarga em distribuidor rebocável</t>
  </si>
  <si>
    <t>Composições Principais</t>
  </si>
  <si>
    <t xml:space="preserve">Não Desonerado; Horista:  ; Mensalista:  </t>
  </si>
  <si>
    <t xml:space="preserve">Não Desonerado: 
Horista:  
Mensalista: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</si>
</sst>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164" formatCode="#,##0.00_);[Red]\(#,##0.00\)"/>
    <numFmt numFmtId="165" formatCode="_-* #,##0.00_-;\-* #,##0.00_-;_-* \-??_-;_-@_-"/>
    <numFmt numFmtId="166" formatCode="_(* #,##0.00_);_(* \(#,##0.00\);_(* \-??_);_(@_)"/>
    <numFmt numFmtId="167" formatCode="&quot;R$ &quot;#,##0.00;[Red]&quot;-R$ &quot;#,##0.00"/>
    <numFmt numFmtId="168" formatCode="[$R$-416]\ #,##0.00;[Red]\-[$R$-416]\ #,##0.00"/>
    <numFmt numFmtId="169" formatCode="[&lt;=9999999]###\-####;\(###&quot;) &quot;###\-####"/>
    <numFmt numFmtId="170" formatCode="[$-416]mmmm\-yy;@"/>
    <numFmt numFmtId="171" formatCode="#,##0.0000000"/>
    <numFmt numFmtId="172" formatCode="#,##0.0000"/>
    <numFmt numFmtId="173" formatCode="#,##0.00\ ;&quot; (&quot;#,##0.00\);&quot; -&quot;#\ ;@\ "/>
  </numFmts>
  <fonts count="23" x14ac:knownFonts="1">
    <font>
      <sz val="10"/>
      <name val="Arial"/>
      <family val="2"/>
    </font>
    <font>
      <sz val="10"/>
      <name val="Arial"/>
    </font>
    <font>
      <sz val="10"/>
      <name val="Arial"/>
      <family val="2"/>
      <charset val="1"/>
    </font>
    <font>
      <sz val="10"/>
      <name val="MS Sans Serif"/>
      <family val="2"/>
      <charset val="1"/>
    </font>
    <font>
      <sz val="11"/>
      <color indexed="8"/>
      <name val="Calibri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8"/>
      <color indexed="8"/>
      <name val="Arial"/>
      <family val="2"/>
    </font>
    <font>
      <sz val="8"/>
      <name val="Arial Narrow"/>
      <family val="2"/>
      <charset val="1"/>
    </font>
    <font>
      <b/>
      <sz val="8"/>
      <name val="Arial Narrow"/>
      <family val="2"/>
      <charset val="1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1"/>
    </font>
    <font>
      <sz val="12"/>
      <name val="Arial"/>
      <family val="2"/>
    </font>
    <font>
      <sz val="11"/>
      <name val="Arial"/>
      <family val="1"/>
    </font>
  </fonts>
  <fills count="13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theme="9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">
    <xf numFmtId="0" fontId="0" fillId="0" borderId="0"/>
    <xf numFmtId="44" fontId="1" fillId="0" borderId="0" applyFill="0" applyBorder="0" applyAlignment="0" applyProtection="0"/>
    <xf numFmtId="0" fontId="2" fillId="0" borderId="0"/>
    <xf numFmtId="0" fontId="3" fillId="0" borderId="0"/>
    <xf numFmtId="0" fontId="1" fillId="0" borderId="0"/>
    <xf numFmtId="0" fontId="17" fillId="0" borderId="0"/>
    <xf numFmtId="9" fontId="4" fillId="0" borderId="0" applyFill="0" applyBorder="0" applyProtection="0"/>
    <xf numFmtId="9" fontId="4" fillId="0" borderId="0" applyFill="0" applyBorder="0" applyProtection="0"/>
    <xf numFmtId="164" fontId="3" fillId="0" borderId="0" applyFill="0" applyBorder="0" applyProtection="0"/>
    <xf numFmtId="166" fontId="4" fillId="0" borderId="0" applyFill="0" applyBorder="0" applyProtection="0"/>
    <xf numFmtId="165" fontId="4" fillId="0" borderId="0" applyFill="0" applyBorder="0" applyProtection="0"/>
    <xf numFmtId="165" fontId="4" fillId="0" borderId="0" applyFill="0" applyBorder="0" applyProtection="0"/>
    <xf numFmtId="0" fontId="10" fillId="0" borderId="0"/>
    <xf numFmtId="166" fontId="4" fillId="0" borderId="0" applyFill="0" applyBorder="0" applyProtection="0"/>
    <xf numFmtId="0" fontId="2" fillId="0" borderId="0"/>
    <xf numFmtId="0" fontId="22" fillId="0" borderId="0"/>
  </cellStyleXfs>
  <cellXfs count="30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166" fontId="5" fillId="0" borderId="2" xfId="9" applyFont="1" applyFill="1" applyBorder="1" applyAlignment="1" applyProtection="1">
      <alignment vertical="center" wrapText="1"/>
    </xf>
    <xf numFmtId="167" fontId="5" fillId="0" borderId="3" xfId="9" applyNumberFormat="1" applyFont="1" applyFill="1" applyBorder="1" applyAlignment="1" applyProtection="1">
      <alignment horizontal="righ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168" fontId="5" fillId="2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left" vertical="center" wrapText="1"/>
    </xf>
    <xf numFmtId="168" fontId="6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168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168" fontId="0" fillId="0" borderId="0" xfId="0" applyNumberFormat="1"/>
    <xf numFmtId="169" fontId="6" fillId="3" borderId="4" xfId="0" applyNumberFormat="1" applyFont="1" applyFill="1" applyBorder="1" applyAlignment="1">
      <alignment horizontal="left" vertical="center"/>
    </xf>
    <xf numFmtId="0" fontId="0" fillId="0" borderId="0" xfId="0" applyFont="1"/>
    <xf numFmtId="1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Fill="1"/>
    <xf numFmtId="1" fontId="6" fillId="0" borderId="0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0" fontId="6" fillId="0" borderId="0" xfId="0" applyFont="1" applyFill="1"/>
    <xf numFmtId="10" fontId="5" fillId="2" borderId="4" xfId="0" applyNumberFormat="1" applyFont="1" applyFill="1" applyBorder="1" applyAlignment="1">
      <alignment horizontal="center" vertical="center" wrapText="1"/>
    </xf>
    <xf numFmtId="168" fontId="5" fillId="2" borderId="4" xfId="0" applyNumberFormat="1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5" fillId="4" borderId="4" xfId="0" applyNumberFormat="1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168" fontId="6" fillId="4" borderId="4" xfId="0" applyNumberFormat="1" applyFont="1" applyFill="1" applyBorder="1" applyAlignment="1">
      <alignment horizontal="center" vertical="center" wrapText="1"/>
    </xf>
    <xf numFmtId="168" fontId="2" fillId="0" borderId="0" xfId="0" applyNumberFormat="1" applyFont="1"/>
    <xf numFmtId="166" fontId="5" fillId="0" borderId="0" xfId="9" applyFont="1" applyFill="1" applyBorder="1" applyAlignment="1" applyProtection="1">
      <alignment horizontal="right" vertical="center"/>
    </xf>
    <xf numFmtId="10" fontId="7" fillId="0" borderId="0" xfId="6" applyNumberFormat="1" applyFont="1" applyFill="1" applyBorder="1" applyAlignment="1" applyProtection="1">
      <alignment horizontal="center" vertical="center"/>
    </xf>
    <xf numFmtId="0" fontId="17" fillId="0" borderId="0" xfId="5"/>
    <xf numFmtId="0" fontId="17" fillId="0" borderId="0" xfId="5" applyAlignment="1">
      <alignment horizontal="center"/>
    </xf>
    <xf numFmtId="0" fontId="13" fillId="5" borderId="6" xfId="5" applyFont="1" applyFill="1" applyBorder="1"/>
    <xf numFmtId="0" fontId="18" fillId="0" borderId="0" xfId="5" applyFont="1"/>
    <xf numFmtId="168" fontId="2" fillId="0" borderId="0" xfId="0" applyNumberFormat="1" applyFont="1" applyAlignment="1">
      <alignment horizontal="center" vertical="center"/>
    </xf>
    <xf numFmtId="0" fontId="0" fillId="0" borderId="0" xfId="0" applyBorder="1"/>
    <xf numFmtId="0" fontId="5" fillId="4" borderId="4" xfId="0" applyNumberFormat="1" applyFont="1" applyFill="1" applyBorder="1" applyAlignment="1">
      <alignment horizontal="center" vertical="center" wrapText="1"/>
    </xf>
    <xf numFmtId="10" fontId="5" fillId="4" borderId="4" xfId="0" applyNumberFormat="1" applyFont="1" applyFill="1" applyBorder="1" applyAlignment="1">
      <alignment horizontal="center" vertical="center" wrapText="1"/>
    </xf>
    <xf numFmtId="168" fontId="5" fillId="4" borderId="4" xfId="0" applyNumberFormat="1" applyFont="1" applyFill="1" applyBorder="1" applyAlignment="1">
      <alignment horizontal="center" vertical="center" wrapText="1"/>
    </xf>
    <xf numFmtId="0" fontId="13" fillId="6" borderId="6" xfId="5" applyFont="1" applyFill="1" applyBorder="1"/>
    <xf numFmtId="0" fontId="18" fillId="6" borderId="6" xfId="5" applyFont="1" applyFill="1" applyBorder="1"/>
    <xf numFmtId="1" fontId="18" fillId="6" borderId="6" xfId="5" applyNumberFormat="1" applyFont="1" applyFill="1" applyBorder="1"/>
    <xf numFmtId="0" fontId="13" fillId="6" borderId="7" xfId="5" applyFont="1" applyFill="1" applyBorder="1"/>
    <xf numFmtId="0" fontId="17" fillId="6" borderId="7" xfId="5" applyFill="1" applyBorder="1"/>
    <xf numFmtId="4" fontId="13" fillId="6" borderId="7" xfId="5" applyNumberFormat="1" applyFont="1" applyFill="1" applyBorder="1"/>
    <xf numFmtId="1" fontId="18" fillId="6" borderId="8" xfId="5" applyNumberFormat="1" applyFont="1" applyFill="1" applyBorder="1"/>
    <xf numFmtId="0" fontId="18" fillId="0" borderId="7" xfId="5" applyFont="1" applyBorder="1"/>
    <xf numFmtId="0" fontId="17" fillId="0" borderId="7" xfId="5" applyBorder="1"/>
    <xf numFmtId="0" fontId="13" fillId="6" borderId="6" xfId="5" applyFont="1" applyFill="1" applyBorder="1" applyAlignment="1">
      <alignment horizontal="left"/>
    </xf>
    <xf numFmtId="0" fontId="18" fillId="6" borderId="6" xfId="5" applyFont="1" applyFill="1" applyBorder="1" applyAlignment="1">
      <alignment horizontal="left"/>
    </xf>
    <xf numFmtId="0" fontId="18" fillId="6" borderId="9" xfId="5" applyFont="1" applyFill="1" applyBorder="1"/>
    <xf numFmtId="0" fontId="13" fillId="7" borderId="6" xfId="5" applyFont="1" applyFill="1" applyBorder="1" applyAlignment="1">
      <alignment wrapText="1"/>
    </xf>
    <xf numFmtId="0" fontId="5" fillId="4" borderId="4" xfId="0" applyFont="1" applyFill="1" applyBorder="1" applyAlignment="1">
      <alignment horizontal="center" vertical="center" wrapText="1"/>
    </xf>
    <xf numFmtId="168" fontId="5" fillId="4" borderId="4" xfId="0" applyNumberFormat="1" applyFont="1" applyFill="1" applyBorder="1" applyAlignment="1">
      <alignment horizontal="left" vertical="center" wrapText="1"/>
    </xf>
    <xf numFmtId="168" fontId="0" fillId="0" borderId="0" xfId="0" applyNumberFormat="1" applyFill="1"/>
    <xf numFmtId="10" fontId="4" fillId="0" borderId="0" xfId="6" applyNumberFormat="1" applyFill="1"/>
    <xf numFmtId="0" fontId="9" fillId="0" borderId="0" xfId="0" applyFont="1" applyFill="1" applyBorder="1" applyAlignment="1">
      <alignment horizontal="left" vertical="center"/>
    </xf>
    <xf numFmtId="166" fontId="9" fillId="0" borderId="0" xfId="9" applyFont="1" applyFill="1" applyBorder="1" applyAlignment="1" applyProtection="1">
      <alignment horizontal="left" vertical="center"/>
    </xf>
    <xf numFmtId="167" fontId="5" fillId="0" borderId="0" xfId="9" applyNumberFormat="1" applyFont="1" applyFill="1" applyBorder="1" applyAlignment="1" applyProtection="1">
      <alignment horizontal="center" vertical="center"/>
    </xf>
    <xf numFmtId="166" fontId="9" fillId="0" borderId="0" xfId="9" applyFont="1" applyFill="1" applyBorder="1" applyAlignment="1" applyProtection="1">
      <alignment horizontal="right" vertical="center"/>
    </xf>
    <xf numFmtId="10" fontId="5" fillId="0" borderId="0" xfId="9" applyNumberFormat="1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7" fontId="5" fillId="0" borderId="5" xfId="9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0" fillId="0" borderId="0" xfId="0" applyFont="1" applyBorder="1"/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166" fontId="12" fillId="0" borderId="0" xfId="9" applyFont="1" applyFill="1" applyBorder="1" applyAlignment="1" applyProtection="1">
      <alignment horizontal="right" vertical="center"/>
    </xf>
    <xf numFmtId="10" fontId="4" fillId="0" borderId="0" xfId="6" applyNumberFormat="1"/>
    <xf numFmtId="168" fontId="12" fillId="4" borderId="4" xfId="0" applyNumberFormat="1" applyFont="1" applyFill="1" applyBorder="1" applyAlignment="1">
      <alignment horizontal="center" vertical="center" wrapText="1"/>
    </xf>
    <xf numFmtId="166" fontId="5" fillId="0" borderId="5" xfId="9" applyFont="1" applyFill="1" applyBorder="1" applyAlignment="1" applyProtection="1">
      <alignment horizontal="right" vertical="center"/>
    </xf>
    <xf numFmtId="10" fontId="7" fillId="0" borderId="5" xfId="6" applyNumberFormat="1" applyFont="1" applyFill="1" applyBorder="1" applyAlignment="1" applyProtection="1">
      <alignment horizontal="center" vertical="center"/>
    </xf>
    <xf numFmtId="10" fontId="11" fillId="2" borderId="4" xfId="0" applyNumberFormat="1" applyFont="1" applyFill="1" applyBorder="1" applyAlignment="1">
      <alignment horizontal="center" vertical="center" wrapText="1"/>
    </xf>
    <xf numFmtId="168" fontId="11" fillId="2" borderId="4" xfId="0" applyNumberFormat="1" applyFont="1" applyFill="1" applyBorder="1" applyAlignment="1">
      <alignment horizontal="center" vertical="center" wrapText="1"/>
    </xf>
    <xf numFmtId="168" fontId="11" fillId="0" borderId="4" xfId="0" applyNumberFormat="1" applyFont="1" applyFill="1" applyBorder="1" applyAlignment="1">
      <alignment horizontal="center" vertical="center" wrapText="1"/>
    </xf>
    <xf numFmtId="10" fontId="11" fillId="0" borderId="4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9" fillId="0" borderId="7" xfId="5" applyFont="1" applyBorder="1"/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68" fontId="5" fillId="0" borderId="2" xfId="0" applyNumberFormat="1" applyFont="1" applyFill="1" applyBorder="1" applyAlignment="1">
      <alignment horizontal="left" vertical="center" wrapText="1"/>
    </xf>
    <xf numFmtId="10" fontId="11" fillId="0" borderId="2" xfId="0" applyNumberFormat="1" applyFont="1" applyFill="1" applyBorder="1" applyAlignment="1">
      <alignment horizontal="center" vertical="center" wrapText="1"/>
    </xf>
    <xf numFmtId="168" fontId="11" fillId="0" borderId="2" xfId="0" applyNumberFormat="1" applyFont="1" applyFill="1" applyBorder="1" applyAlignment="1">
      <alignment horizontal="center" vertical="center" wrapText="1"/>
    </xf>
    <xf numFmtId="168" fontId="11" fillId="0" borderId="3" xfId="0" applyNumberFormat="1" applyFont="1" applyFill="1" applyBorder="1" applyAlignment="1">
      <alignment horizontal="center" vertical="center" wrapText="1"/>
    </xf>
    <xf numFmtId="170" fontId="12" fillId="0" borderId="0" xfId="0" applyNumberFormat="1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vertical="center" wrapText="1"/>
    </xf>
    <xf numFmtId="1" fontId="6" fillId="0" borderId="2" xfId="0" applyNumberFormat="1" applyFont="1" applyBorder="1" applyAlignment="1">
      <alignment vertical="center" wrapText="1"/>
    </xf>
    <xf numFmtId="44" fontId="1" fillId="0" borderId="0" xfId="1"/>
    <xf numFmtId="0" fontId="9" fillId="0" borderId="0" xfId="0" applyFont="1" applyFill="1" applyBorder="1" applyAlignment="1">
      <alignment vertical="center"/>
    </xf>
    <xf numFmtId="166" fontId="9" fillId="0" borderId="0" xfId="9" applyFont="1" applyFill="1" applyBorder="1" applyAlignment="1" applyProtection="1">
      <alignment vertical="center"/>
    </xf>
    <xf numFmtId="170" fontId="5" fillId="0" borderId="0" xfId="9" applyNumberFormat="1" applyFont="1" applyFill="1" applyBorder="1" applyAlignment="1" applyProtection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7" fillId="0" borderId="0" xfId="5" applyNumberFormat="1"/>
    <xf numFmtId="4" fontId="6" fillId="4" borderId="4" xfId="0" applyNumberFormat="1" applyFont="1" applyFill="1" applyBorder="1" applyAlignment="1">
      <alignment horizontal="center" vertical="center" wrapText="1"/>
    </xf>
    <xf numFmtId="0" fontId="13" fillId="6" borderId="7" xfId="5" applyFont="1" applyFill="1" applyBorder="1" applyAlignment="1">
      <alignment wrapText="1"/>
    </xf>
    <xf numFmtId="0" fontId="17" fillId="0" borderId="10" xfId="5" applyBorder="1"/>
    <xf numFmtId="4" fontId="13" fillId="6" borderId="11" xfId="5" applyNumberFormat="1" applyFont="1" applyFill="1" applyBorder="1" applyAlignment="1">
      <alignment wrapText="1"/>
    </xf>
    <xf numFmtId="4" fontId="13" fillId="6" borderId="7" xfId="5" applyNumberFormat="1" applyFont="1" applyFill="1" applyBorder="1" applyAlignment="1">
      <alignment wrapText="1"/>
    </xf>
    <xf numFmtId="0" fontId="18" fillId="6" borderId="7" xfId="5" applyFont="1" applyFill="1" applyBorder="1" applyAlignment="1">
      <alignment horizontal="left"/>
    </xf>
    <xf numFmtId="0" fontId="18" fillId="6" borderId="7" xfId="5" applyFont="1" applyFill="1" applyBorder="1"/>
    <xf numFmtId="10" fontId="7" fillId="0" borderId="5" xfId="6" applyNumberFormat="1" applyFont="1" applyFill="1" applyBorder="1" applyAlignment="1" applyProtection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70" fontId="5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8" fontId="6" fillId="0" borderId="4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3" fillId="0" borderId="14" xfId="5" applyFont="1" applyBorder="1" applyAlignment="1">
      <alignment horizontal="center" vertical="center"/>
    </xf>
    <xf numFmtId="0" fontId="13" fillId="0" borderId="0" xfId="5" applyFont="1" applyAlignment="1">
      <alignment horizontal="center" vertical="center"/>
    </xf>
    <xf numFmtId="4" fontId="13" fillId="0" borderId="0" xfId="5" applyNumberFormat="1" applyFont="1"/>
    <xf numFmtId="0" fontId="13" fillId="0" borderId="0" xfId="5" applyFont="1"/>
    <xf numFmtId="0" fontId="0" fillId="0" borderId="0" xfId="5" applyFont="1"/>
    <xf numFmtId="0" fontId="10" fillId="0" borderId="0" xfId="5" applyFont="1"/>
    <xf numFmtId="0" fontId="0" fillId="0" borderId="0" xfId="5" applyFont="1" applyAlignment="1">
      <alignment wrapText="1"/>
    </xf>
    <xf numFmtId="0" fontId="13" fillId="0" borderId="0" xfId="5" applyFont="1" applyAlignment="1">
      <alignment horizontal="left"/>
    </xf>
    <xf numFmtId="0" fontId="13" fillId="0" borderId="7" xfId="5" applyFont="1" applyBorder="1"/>
    <xf numFmtId="0" fontId="13" fillId="0" borderId="0" xfId="0" applyFont="1"/>
    <xf numFmtId="0" fontId="13" fillId="0" borderId="0" xfId="5" applyFont="1" applyAlignment="1">
      <alignment wrapText="1"/>
    </xf>
    <xf numFmtId="1" fontId="18" fillId="12" borderId="8" xfId="5" applyNumberFormat="1" applyFont="1" applyFill="1" applyBorder="1"/>
    <xf numFmtId="4" fontId="13" fillId="12" borderId="7" xfId="5" applyNumberFormat="1" applyFont="1" applyFill="1" applyBorder="1"/>
    <xf numFmtId="0" fontId="13" fillId="12" borderId="7" xfId="5" applyFont="1" applyFill="1" applyBorder="1"/>
    <xf numFmtId="0" fontId="17" fillId="12" borderId="7" xfId="5" applyFill="1" applyBorder="1"/>
    <xf numFmtId="0" fontId="17" fillId="12" borderId="0" xfId="5" applyFill="1"/>
    <xf numFmtId="1" fontId="18" fillId="12" borderId="6" xfId="5" applyNumberFormat="1" applyFont="1" applyFill="1" applyBorder="1"/>
    <xf numFmtId="4" fontId="13" fillId="12" borderId="7" xfId="5" applyNumberFormat="1" applyFont="1" applyFill="1" applyBorder="1" applyAlignment="1">
      <alignment wrapText="1"/>
    </xf>
    <xf numFmtId="168" fontId="6" fillId="12" borderId="4" xfId="0" applyNumberFormat="1" applyFont="1" applyFill="1" applyBorder="1" applyAlignment="1">
      <alignment horizontal="center" vertical="center" wrapText="1"/>
    </xf>
    <xf numFmtId="166" fontId="5" fillId="12" borderId="0" xfId="9" applyFont="1" applyFill="1" applyBorder="1" applyAlignment="1" applyProtection="1">
      <alignment horizontal="right" vertical="center"/>
    </xf>
    <xf numFmtId="10" fontId="7" fillId="12" borderId="0" xfId="6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10" fillId="0" borderId="0" xfId="12"/>
    <xf numFmtId="170" fontId="5" fillId="0" borderId="0" xfId="12" applyNumberFormat="1" applyFont="1" applyAlignment="1">
      <alignment horizontal="center" vertical="center"/>
    </xf>
    <xf numFmtId="0" fontId="5" fillId="0" borderId="0" xfId="12" applyFont="1" applyAlignment="1">
      <alignment horizontal="left" vertical="center"/>
    </xf>
    <xf numFmtId="166" fontId="5" fillId="0" borderId="0" xfId="13" applyFont="1" applyFill="1" applyBorder="1" applyAlignment="1" applyProtection="1">
      <alignment horizontal="center" vertical="center"/>
    </xf>
    <xf numFmtId="0" fontId="5" fillId="0" borderId="5" xfId="12" applyFont="1" applyBorder="1" applyAlignment="1">
      <alignment horizontal="left" vertical="center"/>
    </xf>
    <xf numFmtId="166" fontId="5" fillId="0" borderId="5" xfId="13" applyFont="1" applyFill="1" applyBorder="1" applyAlignment="1" applyProtection="1">
      <alignment horizontal="center" vertical="center"/>
    </xf>
    <xf numFmtId="0" fontId="6" fillId="0" borderId="0" xfId="14" applyFont="1"/>
    <xf numFmtId="0" fontId="6" fillId="0" borderId="0" xfId="14" applyFont="1" applyAlignment="1">
      <alignment vertical="center"/>
    </xf>
    <xf numFmtId="0" fontId="6" fillId="0" borderId="12" xfId="14" applyFont="1" applyBorder="1" applyAlignment="1">
      <alignment vertical="center"/>
    </xf>
    <xf numFmtId="0" fontId="6" fillId="0" borderId="13" xfId="14" applyFont="1" applyBorder="1" applyAlignment="1">
      <alignment vertical="center"/>
    </xf>
    <xf numFmtId="0" fontId="5" fillId="0" borderId="12" xfId="14" applyFont="1" applyBorder="1" applyAlignment="1">
      <alignment horizontal="right" vertical="center"/>
    </xf>
    <xf numFmtId="0" fontId="6" fillId="0" borderId="0" xfId="14" applyFont="1" applyAlignment="1">
      <alignment horizontal="left" vertical="center"/>
    </xf>
    <xf numFmtId="0" fontId="6" fillId="0" borderId="13" xfId="14" applyFont="1" applyBorder="1" applyAlignment="1">
      <alignment horizontal="center" vertical="center"/>
    </xf>
    <xf numFmtId="0" fontId="5" fillId="0" borderId="24" xfId="14" applyFont="1" applyBorder="1" applyAlignment="1">
      <alignment horizontal="right" vertical="center"/>
    </xf>
    <xf numFmtId="0" fontId="6" fillId="0" borderId="5" xfId="14" applyFont="1" applyBorder="1" applyAlignment="1">
      <alignment horizontal="left" vertical="center"/>
    </xf>
    <xf numFmtId="0" fontId="6" fillId="0" borderId="25" xfId="14" applyFont="1" applyBorder="1" applyAlignment="1">
      <alignment horizontal="center" vertical="center"/>
    </xf>
    <xf numFmtId="0" fontId="5" fillId="0" borderId="0" xfId="14" applyFont="1" applyAlignment="1">
      <alignment horizontal="center" vertical="center"/>
    </xf>
    <xf numFmtId="0" fontId="5" fillId="0" borderId="4" xfId="14" applyFont="1" applyBorder="1" applyAlignment="1">
      <alignment horizontal="center" vertical="center"/>
    </xf>
    <xf numFmtId="0" fontId="5" fillId="0" borderId="4" xfId="14" applyFont="1" applyBorder="1" applyAlignment="1">
      <alignment horizontal="center" vertical="center" wrapText="1"/>
    </xf>
    <xf numFmtId="0" fontId="6" fillId="0" borderId="4" xfId="14" applyFont="1" applyBorder="1" applyAlignment="1">
      <alignment vertical="center"/>
    </xf>
    <xf numFmtId="4" fontId="6" fillId="0" borderId="4" xfId="14" applyNumberFormat="1" applyFont="1" applyBorder="1" applyAlignment="1">
      <alignment horizontal="center" vertical="center"/>
    </xf>
    <xf numFmtId="0" fontId="12" fillId="0" borderId="4" xfId="14" applyFont="1" applyBorder="1" applyAlignment="1">
      <alignment vertical="center"/>
    </xf>
    <xf numFmtId="2" fontId="12" fillId="0" borderId="4" xfId="14" applyNumberFormat="1" applyFont="1" applyBorder="1" applyAlignment="1">
      <alignment horizontal="center" vertical="center"/>
    </xf>
    <xf numFmtId="0" fontId="6" fillId="0" borderId="4" xfId="14" applyFont="1" applyBorder="1" applyAlignment="1">
      <alignment horizontal="center" vertical="center"/>
    </xf>
    <xf numFmtId="10" fontId="5" fillId="6" borderId="4" xfId="7" applyNumberFormat="1" applyFont="1" applyFill="1" applyBorder="1" applyAlignment="1" applyProtection="1">
      <alignment horizontal="center" vertical="center"/>
    </xf>
    <xf numFmtId="0" fontId="6" fillId="0" borderId="0" xfId="12" applyFont="1" applyAlignment="1">
      <alignment horizontal="left" vertical="center" indent="15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170" fontId="12" fillId="0" borderId="0" xfId="0" applyNumberFormat="1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1" fillId="0" borderId="29" xfId="12" applyFont="1" applyBorder="1" applyAlignment="1">
      <alignment horizontal="center"/>
    </xf>
    <xf numFmtId="0" fontId="11" fillId="0" borderId="29" xfId="12" applyFont="1" applyBorder="1"/>
    <xf numFmtId="173" fontId="11" fillId="0" borderId="29" xfId="12" applyNumberFormat="1" applyFont="1" applyBorder="1" applyAlignment="1">
      <alignment horizontal="center" vertical="center"/>
    </xf>
    <xf numFmtId="0" fontId="11" fillId="0" borderId="30" xfId="12" applyFont="1" applyBorder="1" applyAlignment="1">
      <alignment horizontal="center"/>
    </xf>
    <xf numFmtId="0" fontId="11" fillId="0" borderId="30" xfId="12" applyFont="1" applyBorder="1"/>
    <xf numFmtId="173" fontId="11" fillId="0" borderId="30" xfId="12" applyNumberFormat="1" applyFont="1" applyBorder="1" applyAlignment="1">
      <alignment horizontal="center" vertical="center"/>
    </xf>
    <xf numFmtId="0" fontId="11" fillId="0" borderId="31" xfId="12" applyFont="1" applyBorder="1" applyAlignment="1">
      <alignment horizontal="center"/>
    </xf>
    <xf numFmtId="0" fontId="11" fillId="0" borderId="31" xfId="12" applyFont="1" applyBorder="1"/>
    <xf numFmtId="173" fontId="11" fillId="0" borderId="31" xfId="12" applyNumberFormat="1" applyFont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center"/>
    </xf>
    <xf numFmtId="0" fontId="12" fillId="2" borderId="6" xfId="0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" fontId="12" fillId="0" borderId="13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0" fontId="11" fillId="0" borderId="31" xfId="12" applyFont="1" applyBorder="1" applyAlignment="1">
      <alignment horizontal="center" vertical="center"/>
    </xf>
    <xf numFmtId="0" fontId="11" fillId="0" borderId="31" xfId="12" applyFont="1" applyBorder="1" applyAlignment="1">
      <alignment horizontal="justify" vertical="center" wrapText="1"/>
    </xf>
    <xf numFmtId="173" fontId="12" fillId="0" borderId="6" xfId="12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2" fontId="6" fillId="0" borderId="3" xfId="0" applyNumberFormat="1" applyFont="1" applyBorder="1" applyAlignment="1">
      <alignment vertical="center" wrapText="1"/>
    </xf>
    <xf numFmtId="0" fontId="22" fillId="0" borderId="0" xfId="15"/>
    <xf numFmtId="0" fontId="20" fillId="9" borderId="20" xfId="15" applyFont="1" applyFill="1" applyBorder="1" applyAlignment="1">
      <alignment horizontal="left" vertical="top" wrapText="1"/>
    </xf>
    <xf numFmtId="4" fontId="15" fillId="8" borderId="0" xfId="15" applyNumberFormat="1" applyFont="1" applyFill="1" applyAlignment="1">
      <alignment horizontal="right" vertical="top" wrapText="1"/>
    </xf>
    <xf numFmtId="0" fontId="15" fillId="8" borderId="0" xfId="15" applyFont="1" applyFill="1" applyAlignment="1">
      <alignment horizontal="right" vertical="top" wrapText="1"/>
    </xf>
    <xf numFmtId="4" fontId="15" fillId="11" borderId="19" xfId="15" applyNumberFormat="1" applyFont="1" applyFill="1" applyBorder="1" applyAlignment="1">
      <alignment horizontal="right" vertical="top" wrapText="1"/>
    </xf>
    <xf numFmtId="171" fontId="15" fillId="11" borderId="19" xfId="15" applyNumberFormat="1" applyFont="1" applyFill="1" applyBorder="1" applyAlignment="1">
      <alignment horizontal="right" vertical="top" wrapText="1"/>
    </xf>
    <xf numFmtId="0" fontId="15" fillId="11" borderId="19" xfId="15" applyFont="1" applyFill="1" applyBorder="1" applyAlignment="1">
      <alignment horizontal="center" vertical="top" wrapText="1"/>
    </xf>
    <xf numFmtId="0" fontId="15" fillId="11" borderId="19" xfId="15" applyFont="1" applyFill="1" applyBorder="1" applyAlignment="1">
      <alignment horizontal="left" vertical="top" wrapText="1"/>
    </xf>
    <xf numFmtId="0" fontId="15" fillId="11" borderId="19" xfId="15" applyFont="1" applyFill="1" applyBorder="1" applyAlignment="1">
      <alignment horizontal="right" vertical="top" wrapText="1"/>
    </xf>
    <xf numFmtId="4" fontId="20" fillId="9" borderId="19" xfId="15" applyNumberFormat="1" applyFont="1" applyFill="1" applyBorder="1" applyAlignment="1">
      <alignment horizontal="right" vertical="top" wrapText="1"/>
    </xf>
    <xf numFmtId="171" fontId="20" fillId="9" borderId="19" xfId="15" applyNumberFormat="1" applyFont="1" applyFill="1" applyBorder="1" applyAlignment="1">
      <alignment horizontal="right" vertical="top" wrapText="1"/>
    </xf>
    <xf numFmtId="0" fontId="20" fillId="9" borderId="19" xfId="15" applyFont="1" applyFill="1" applyBorder="1" applyAlignment="1">
      <alignment horizontal="center" vertical="top" wrapText="1"/>
    </xf>
    <xf numFmtId="0" fontId="20" fillId="9" borderId="19" xfId="15" applyFont="1" applyFill="1" applyBorder="1" applyAlignment="1">
      <alignment horizontal="left" vertical="top" wrapText="1"/>
    </xf>
    <xf numFmtId="0" fontId="20" fillId="9" borderId="19" xfId="15" applyFont="1" applyFill="1" applyBorder="1" applyAlignment="1">
      <alignment horizontal="right" vertical="top" wrapText="1"/>
    </xf>
    <xf numFmtId="0" fontId="14" fillId="8" borderId="19" xfId="15" applyFont="1" applyFill="1" applyBorder="1" applyAlignment="1">
      <alignment horizontal="right" vertical="top" wrapText="1"/>
    </xf>
    <xf numFmtId="0" fontId="14" fillId="8" borderId="19" xfId="15" applyFont="1" applyFill="1" applyBorder="1" applyAlignment="1">
      <alignment horizontal="center" vertical="top" wrapText="1"/>
    </xf>
    <xf numFmtId="0" fontId="14" fillId="8" borderId="19" xfId="15" applyFont="1" applyFill="1" applyBorder="1" applyAlignment="1">
      <alignment horizontal="left" vertical="top" wrapText="1"/>
    </xf>
    <xf numFmtId="4" fontId="15" fillId="10" borderId="19" xfId="15" applyNumberFormat="1" applyFont="1" applyFill="1" applyBorder="1" applyAlignment="1">
      <alignment horizontal="right" vertical="top" wrapText="1"/>
    </xf>
    <xf numFmtId="171" fontId="15" fillId="10" borderId="19" xfId="15" applyNumberFormat="1" applyFont="1" applyFill="1" applyBorder="1" applyAlignment="1">
      <alignment horizontal="right" vertical="top" wrapText="1"/>
    </xf>
    <xf numFmtId="0" fontId="15" fillId="10" borderId="19" xfId="15" applyFont="1" applyFill="1" applyBorder="1" applyAlignment="1">
      <alignment horizontal="center" vertical="top" wrapText="1"/>
    </xf>
    <xf numFmtId="0" fontId="15" fillId="10" borderId="19" xfId="15" applyFont="1" applyFill="1" applyBorder="1" applyAlignment="1">
      <alignment horizontal="left" vertical="top" wrapText="1"/>
    </xf>
    <xf numFmtId="0" fontId="15" fillId="10" borderId="19" xfId="15" applyFont="1" applyFill="1" applyBorder="1" applyAlignment="1">
      <alignment horizontal="right" vertical="top" wrapText="1"/>
    </xf>
    <xf numFmtId="172" fontId="16" fillId="8" borderId="0" xfId="15" applyNumberFormat="1" applyFont="1" applyFill="1" applyAlignment="1">
      <alignment horizontal="right" vertical="top" wrapText="1"/>
    </xf>
    <xf numFmtId="172" fontId="15" fillId="11" borderId="19" xfId="15" applyNumberFormat="1" applyFont="1" applyFill="1" applyBorder="1" applyAlignment="1">
      <alignment horizontal="right" vertical="top" wrapText="1"/>
    </xf>
    <xf numFmtId="172" fontId="15" fillId="10" borderId="19" xfId="15" applyNumberFormat="1" applyFont="1" applyFill="1" applyBorder="1" applyAlignment="1">
      <alignment horizontal="right" vertical="top" wrapText="1"/>
    </xf>
    <xf numFmtId="0" fontId="16" fillId="8" borderId="0" xfId="15" applyFont="1" applyFill="1" applyAlignment="1">
      <alignment horizontal="left" vertical="top" wrapText="1"/>
    </xf>
    <xf numFmtId="0" fontId="14" fillId="8" borderId="0" xfId="15" applyFont="1" applyFill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13" fillId="6" borderId="4" xfId="0" applyFont="1" applyFill="1" applyBorder="1" applyAlignment="1">
      <alignment horizontal="center"/>
    </xf>
    <xf numFmtId="168" fontId="13" fillId="6" borderId="4" xfId="0" applyNumberFormat="1" applyFont="1" applyFill="1" applyBorder="1" applyAlignment="1">
      <alignment horizontal="center"/>
    </xf>
    <xf numFmtId="0" fontId="15" fillId="8" borderId="0" xfId="15" applyFont="1" applyFill="1" applyAlignment="1">
      <alignment horizontal="right" vertical="top" wrapText="1"/>
    </xf>
    <xf numFmtId="0" fontId="14" fillId="8" borderId="19" xfId="15" applyFont="1" applyFill="1" applyBorder="1" applyAlignment="1">
      <alignment horizontal="left" vertical="top" wrapText="1"/>
    </xf>
    <xf numFmtId="0" fontId="20" fillId="9" borderId="19" xfId="15" applyFont="1" applyFill="1" applyBorder="1" applyAlignment="1">
      <alignment horizontal="left" vertical="top" wrapText="1"/>
    </xf>
    <xf numFmtId="0" fontId="15" fillId="11" borderId="19" xfId="15" applyFont="1" applyFill="1" applyBorder="1" applyAlignment="1">
      <alignment horizontal="left" vertical="top" wrapText="1"/>
    </xf>
    <xf numFmtId="0" fontId="15" fillId="10" borderId="19" xfId="15" applyFont="1" applyFill="1" applyBorder="1" applyAlignment="1">
      <alignment horizontal="left" vertical="top" wrapText="1"/>
    </xf>
    <xf numFmtId="172" fontId="15" fillId="10" borderId="19" xfId="15" applyNumberFormat="1" applyFont="1" applyFill="1" applyBorder="1" applyAlignment="1">
      <alignment horizontal="right" vertical="top" wrapText="1"/>
    </xf>
    <xf numFmtId="0" fontId="16" fillId="8" borderId="0" xfId="15" applyFont="1" applyFill="1" applyAlignment="1">
      <alignment horizontal="right" vertical="top" wrapText="1"/>
    </xf>
    <xf numFmtId="0" fontId="14" fillId="8" borderId="19" xfId="15" applyFont="1" applyFill="1" applyBorder="1" applyAlignment="1">
      <alignment horizontal="right" vertical="top" wrapText="1"/>
    </xf>
    <xf numFmtId="172" fontId="15" fillId="11" borderId="19" xfId="15" applyNumberFormat="1" applyFont="1" applyFill="1" applyBorder="1" applyAlignment="1">
      <alignment horizontal="right" vertical="top" wrapText="1"/>
    </xf>
    <xf numFmtId="0" fontId="14" fillId="8" borderId="19" xfId="15" applyFont="1" applyFill="1" applyBorder="1" applyAlignment="1">
      <alignment horizontal="center" vertical="top" wrapText="1"/>
    </xf>
    <xf numFmtId="0" fontId="14" fillId="8" borderId="0" xfId="15" applyFont="1" applyFill="1" applyAlignment="1">
      <alignment horizontal="left" vertical="top" wrapText="1"/>
    </xf>
    <xf numFmtId="0" fontId="14" fillId="8" borderId="0" xfId="15" applyFont="1" applyFill="1" applyAlignment="1">
      <alignment horizontal="center" wrapText="1"/>
    </xf>
    <xf numFmtId="0" fontId="22" fillId="0" borderId="0" xfId="15"/>
    <xf numFmtId="0" fontId="16" fillId="8" borderId="0" xfId="15" applyFont="1" applyFill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66" fontId="9" fillId="0" borderId="16" xfId="9" applyFont="1" applyFill="1" applyBorder="1" applyAlignment="1" applyProtection="1">
      <alignment horizontal="center" vertical="center"/>
    </xf>
    <xf numFmtId="166" fontId="9" fillId="0" borderId="17" xfId="9" applyFont="1" applyFill="1" applyBorder="1" applyAlignment="1" applyProtection="1">
      <alignment horizontal="center" vertical="center"/>
    </xf>
    <xf numFmtId="166" fontId="9" fillId="0" borderId="18" xfId="9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166" fontId="9" fillId="0" borderId="15" xfId="9" applyFont="1" applyFill="1" applyBorder="1" applyAlignment="1" applyProtection="1">
      <alignment horizontal="center" vertical="center"/>
    </xf>
    <xf numFmtId="166" fontId="9" fillId="0" borderId="0" xfId="9" applyFont="1" applyFill="1" applyBorder="1" applyAlignment="1" applyProtection="1">
      <alignment horizontal="center" vertical="center"/>
    </xf>
    <xf numFmtId="0" fontId="5" fillId="6" borderId="1" xfId="12" applyFont="1" applyFill="1" applyBorder="1" applyAlignment="1">
      <alignment horizontal="center" vertical="center"/>
    </xf>
    <xf numFmtId="0" fontId="5" fillId="4" borderId="21" xfId="14" applyFont="1" applyFill="1" applyBorder="1" applyAlignment="1">
      <alignment horizontal="center" vertical="center"/>
    </xf>
    <xf numFmtId="0" fontId="5" fillId="4" borderId="22" xfId="14" applyFont="1" applyFill="1" applyBorder="1" applyAlignment="1">
      <alignment horizontal="center" vertical="center"/>
    </xf>
    <xf numFmtId="0" fontId="5" fillId="4" borderId="23" xfId="14" applyFont="1" applyFill="1" applyBorder="1" applyAlignment="1">
      <alignment horizontal="center" vertical="center"/>
    </xf>
    <xf numFmtId="0" fontId="5" fillId="0" borderId="21" xfId="14" applyFont="1" applyBorder="1" applyAlignment="1">
      <alignment horizontal="center" vertical="center"/>
    </xf>
    <xf numFmtId="0" fontId="5" fillId="0" borderId="22" xfId="14" applyFont="1" applyBorder="1" applyAlignment="1">
      <alignment horizontal="center" vertical="center"/>
    </xf>
    <xf numFmtId="0" fontId="5" fillId="0" borderId="23" xfId="14" applyFont="1" applyBorder="1" applyAlignment="1">
      <alignment horizontal="center" vertical="center"/>
    </xf>
    <xf numFmtId="0" fontId="5" fillId="6" borderId="1" xfId="14" applyFont="1" applyFill="1" applyBorder="1" applyAlignment="1">
      <alignment horizontal="center" vertical="center"/>
    </xf>
    <xf numFmtId="0" fontId="5" fillId="6" borderId="3" xfId="14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21" fillId="0" borderId="11" xfId="12" applyFont="1" applyBorder="1" applyAlignment="1">
      <alignment horizontal="center"/>
    </xf>
    <xf numFmtId="0" fontId="21" fillId="0" borderId="7" xfId="12" applyFont="1" applyBorder="1" applyAlignment="1">
      <alignment horizontal="center"/>
    </xf>
    <xf numFmtId="0" fontId="21" fillId="0" borderId="8" xfId="12" applyFont="1" applyBorder="1" applyAlignment="1">
      <alignment horizontal="center"/>
    </xf>
    <xf numFmtId="0" fontId="12" fillId="0" borderId="6" xfId="12" applyFont="1" applyBorder="1" applyAlignment="1">
      <alignment horizontal="center" vertical="center"/>
    </xf>
  </cellXfs>
  <cellStyles count="16">
    <cellStyle name="Moeda" xfId="1" builtinId="4"/>
    <cellStyle name="Normal" xfId="0" builtinId="0"/>
    <cellStyle name="Normal 2" xfId="2" xr:uid="{00000000-0005-0000-0000-000002000000}"/>
    <cellStyle name="Normal 2 2" xfId="12" xr:uid="{D732D67A-64A2-4F2B-A818-6B2E0F39AB67}"/>
    <cellStyle name="Normal 2 2 2" xfId="14" xr:uid="{6E28B263-501D-4A06-8141-EBA04D03DC2B}"/>
    <cellStyle name="Normal 2 3" xfId="3" xr:uid="{00000000-0005-0000-0000-000003000000}"/>
    <cellStyle name="Normal 3" xfId="4" xr:uid="{00000000-0005-0000-0000-000004000000}"/>
    <cellStyle name="Normal 4" xfId="5" xr:uid="{00000000-0005-0000-0000-000005000000}"/>
    <cellStyle name="Normal 5" xfId="15" xr:uid="{2E9B5D22-598D-4BBA-BD25-BAAC293946F5}"/>
    <cellStyle name="Porcentagem" xfId="6" builtinId="5"/>
    <cellStyle name="Porcentagem 2" xfId="7" xr:uid="{00000000-0005-0000-0000-000007000000}"/>
    <cellStyle name="Separador de milhares 2 3" xfId="8" xr:uid="{00000000-0005-0000-0000-000008000000}"/>
    <cellStyle name="Vírgula" xfId="9" builtinId="3"/>
    <cellStyle name="Vírgula 2" xfId="10" xr:uid="{00000000-0005-0000-0000-00000A000000}"/>
    <cellStyle name="Vírgula 2 2" xfId="13" xr:uid="{50456BCA-8A52-4553-8812-827947841097}"/>
    <cellStyle name="Vírgula 3" xfId="11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99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view="pageBreakPreview" zoomScale="115" zoomScaleNormal="140" zoomScaleSheetLayoutView="115" workbookViewId="0">
      <selection activeCell="H17" sqref="H17"/>
    </sheetView>
  </sheetViews>
  <sheetFormatPr defaultColWidth="11.42578125" defaultRowHeight="12.75" x14ac:dyDescent="0.2"/>
  <cols>
    <col min="1" max="1" width="12.85546875" style="1" customWidth="1"/>
    <col min="2" max="2" width="19.7109375" style="1" customWidth="1"/>
    <col min="3" max="4" width="19.28515625" style="1" customWidth="1"/>
    <col min="5" max="5" width="16.140625" style="1" customWidth="1"/>
    <col min="6" max="6" width="14.28515625" style="2" customWidth="1"/>
    <col min="7" max="7" width="10.5703125" style="1" bestFit="1" customWidth="1"/>
    <col min="8" max="8" width="13.140625" style="1" bestFit="1" customWidth="1"/>
  </cols>
  <sheetData>
    <row r="1" spans="1:9" s="79" customFormat="1" x14ac:dyDescent="0.2">
      <c r="A1" s="80" t="s">
        <v>359</v>
      </c>
      <c r="B1" s="80"/>
      <c r="C1" s="80"/>
      <c r="D1" s="80"/>
      <c r="E1" s="80"/>
      <c r="F1" s="80"/>
      <c r="G1" s="81" t="s">
        <v>0</v>
      </c>
      <c r="H1" s="100"/>
    </row>
    <row r="2" spans="1:9" s="79" customFormat="1" x14ac:dyDescent="0.2">
      <c r="A2" s="80" t="s">
        <v>56</v>
      </c>
      <c r="B2" s="80"/>
      <c r="C2" s="80"/>
      <c r="D2" s="80"/>
      <c r="E2" s="80"/>
      <c r="F2" s="80"/>
      <c r="G2" s="82" t="s">
        <v>1</v>
      </c>
      <c r="H2" s="43">
        <f>BDI!C33</f>
        <v>0</v>
      </c>
    </row>
    <row r="3" spans="1:9" s="79" customFormat="1" x14ac:dyDescent="0.2">
      <c r="A3" s="80"/>
      <c r="B3" s="80"/>
      <c r="C3" s="80"/>
      <c r="D3" s="80"/>
      <c r="E3" s="80"/>
      <c r="F3" s="80"/>
      <c r="G3" s="82" t="s">
        <v>487</v>
      </c>
      <c r="H3" s="43">
        <f>'BDI FORN.'!C33</f>
        <v>0</v>
      </c>
    </row>
    <row r="4" spans="1:9" x14ac:dyDescent="0.2">
      <c r="A4" s="78"/>
      <c r="B4" s="78"/>
      <c r="C4" s="78"/>
      <c r="D4" s="78"/>
      <c r="E4" s="78"/>
      <c r="F4" s="78"/>
      <c r="G4" s="85"/>
      <c r="H4" s="118" t="s">
        <v>493</v>
      </c>
    </row>
    <row r="5" spans="1:9" x14ac:dyDescent="0.2">
      <c r="A5" s="78"/>
      <c r="B5" s="78"/>
      <c r="C5" s="78"/>
      <c r="D5" s="78"/>
      <c r="E5" s="78"/>
      <c r="F5" s="78"/>
      <c r="G5" s="85"/>
      <c r="H5" s="118"/>
    </row>
    <row r="6" spans="1:9" x14ac:dyDescent="0.2">
      <c r="A6" s="251" t="s">
        <v>52</v>
      </c>
      <c r="B6" s="251"/>
      <c r="C6" s="251"/>
      <c r="D6" s="251"/>
      <c r="E6" s="251"/>
      <c r="F6" s="251"/>
      <c r="G6" s="251"/>
      <c r="H6" s="251"/>
    </row>
    <row r="7" spans="1:9" x14ac:dyDescent="0.2">
      <c r="A7" s="4"/>
      <c r="B7" s="5"/>
      <c r="C7" s="5"/>
      <c r="D7" s="5"/>
      <c r="E7" s="5"/>
      <c r="F7" s="6"/>
      <c r="G7" s="7"/>
      <c r="H7" s="8"/>
    </row>
    <row r="8" spans="1:9" ht="25.5" customHeight="1" x14ac:dyDescent="0.2">
      <c r="A8" s="35" t="s">
        <v>2</v>
      </c>
      <c r="B8" s="252" t="s">
        <v>3</v>
      </c>
      <c r="C8" s="253"/>
      <c r="D8" s="253"/>
      <c r="E8" s="254"/>
      <c r="F8" s="91" t="s">
        <v>55</v>
      </c>
      <c r="G8" s="35" t="s">
        <v>5</v>
      </c>
      <c r="H8" s="36" t="s">
        <v>6</v>
      </c>
    </row>
    <row r="9" spans="1:9" x14ac:dyDescent="0.2">
      <c r="A9" s="9"/>
      <c r="B9" s="10"/>
      <c r="C9" s="10"/>
      <c r="D9" s="10"/>
      <c r="E9" s="10"/>
      <c r="F9" s="10"/>
      <c r="G9" s="10"/>
      <c r="H9" s="10"/>
    </row>
    <row r="10" spans="1:9" ht="27.75" customHeight="1" x14ac:dyDescent="0.25">
      <c r="A10" s="11">
        <v>1</v>
      </c>
      <c r="B10" s="255" t="s">
        <v>391</v>
      </c>
      <c r="C10" s="256"/>
      <c r="D10" s="256"/>
      <c r="E10" s="257"/>
      <c r="F10" s="108">
        <v>650000</v>
      </c>
      <c r="G10" s="13">
        <f>'ORÇAMENTO '!E51</f>
        <v>0</v>
      </c>
      <c r="H10" s="13">
        <f>TRUNC(F10*G10,2)</f>
        <v>0</v>
      </c>
      <c r="I10" s="83"/>
    </row>
    <row r="11" spans="1:9" x14ac:dyDescent="0.2">
      <c r="A11" s="17"/>
      <c r="B11" s="19"/>
      <c r="C11" s="19"/>
      <c r="D11" s="19"/>
      <c r="E11" s="19"/>
      <c r="F11" s="10"/>
      <c r="G11" s="10"/>
      <c r="H11" s="18"/>
    </row>
    <row r="12" spans="1:9" x14ac:dyDescent="0.2">
      <c r="A12" s="50"/>
      <c r="B12" s="51"/>
      <c r="C12" s="51"/>
      <c r="D12" s="51"/>
      <c r="E12" s="51"/>
      <c r="F12" s="51"/>
      <c r="G12" s="51" t="s">
        <v>7</v>
      </c>
      <c r="H12" s="52">
        <f>SUM(H10:H11)</f>
        <v>0</v>
      </c>
    </row>
    <row r="13" spans="1:9" x14ac:dyDescent="0.2">
      <c r="H13" s="41"/>
    </row>
  </sheetData>
  <sheetProtection selectLockedCells="1" selectUnlockedCells="1"/>
  <mergeCells count="3">
    <mergeCell ref="A6:H6"/>
    <mergeCell ref="B8:E8"/>
    <mergeCell ref="B10:E10"/>
  </mergeCells>
  <printOptions horizontalCentered="1"/>
  <pageMargins left="0.59055118110236227" right="0.59055118110236227" top="1.1023622047244095" bottom="1.0629921259842521" header="0.51181102362204722" footer="0.78740157480314965"/>
  <pageSetup paperSize="9" scale="72" orientation="portrait" useFirstPageNumber="1" verticalDpi="300" r:id="rId1"/>
  <headerFooter alignWithMargins="0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3"/>
  <sheetViews>
    <sheetView view="pageBreakPreview" zoomScale="130" zoomScaleNormal="140" zoomScaleSheetLayoutView="130" workbookViewId="0">
      <selection activeCell="H17" sqref="H17"/>
    </sheetView>
  </sheetViews>
  <sheetFormatPr defaultColWidth="11.42578125" defaultRowHeight="12.75" x14ac:dyDescent="0.2"/>
  <cols>
    <col min="1" max="1" width="4.85546875" style="1" bestFit="1" customWidth="1"/>
    <col min="2" max="2" width="9.140625" style="1" bestFit="1" customWidth="1"/>
    <col min="3" max="3" width="8.28515625" style="1" bestFit="1" customWidth="1"/>
    <col min="4" max="4" width="35.7109375" style="1" customWidth="1"/>
    <col min="5" max="5" width="4.85546875" style="1" bestFit="1" customWidth="1"/>
    <col min="6" max="6" width="12" style="2" customWidth="1"/>
    <col min="7" max="7" width="14.7109375" style="1" bestFit="1" customWidth="1"/>
    <col min="8" max="8" width="14.7109375" style="1" customWidth="1"/>
    <col min="9" max="9" width="15.7109375" style="1" bestFit="1" customWidth="1"/>
    <col min="11" max="11" width="13.140625" bestFit="1" customWidth="1"/>
    <col min="13" max="13" width="15.7109375" bestFit="1" customWidth="1"/>
  </cols>
  <sheetData>
    <row r="1" spans="1:13" x14ac:dyDescent="0.2">
      <c r="A1" s="258" t="s">
        <v>359</v>
      </c>
      <c r="B1" s="258"/>
      <c r="C1" s="258"/>
      <c r="D1" s="258"/>
      <c r="E1" s="258"/>
      <c r="F1" s="258"/>
      <c r="G1"/>
      <c r="H1" s="120" t="s">
        <v>0</v>
      </c>
      <c r="I1" s="121"/>
    </row>
    <row r="2" spans="1:13" x14ac:dyDescent="0.2">
      <c r="A2" s="258" t="s">
        <v>56</v>
      </c>
      <c r="B2" s="258"/>
      <c r="C2" s="258"/>
      <c r="D2" s="258"/>
      <c r="E2" s="258"/>
      <c r="F2" s="258"/>
      <c r="G2"/>
      <c r="H2" s="42" t="s">
        <v>1</v>
      </c>
      <c r="I2" s="43">
        <f>BDI!C33</f>
        <v>0</v>
      </c>
    </row>
    <row r="3" spans="1:13" ht="15" customHeight="1" x14ac:dyDescent="0.2">
      <c r="A3" s="119"/>
      <c r="B3" s="119"/>
      <c r="C3" s="119"/>
      <c r="D3" s="119"/>
      <c r="E3" s="119"/>
      <c r="F3" s="119"/>
      <c r="G3"/>
      <c r="H3" s="154" t="s">
        <v>389</v>
      </c>
      <c r="I3" s="155">
        <f>'BDI FORN.'!C33</f>
        <v>0</v>
      </c>
    </row>
    <row r="4" spans="1:13" ht="12.75" customHeight="1" x14ac:dyDescent="0.2">
      <c r="A4" s="119"/>
      <c r="B4" s="119"/>
      <c r="C4" s="119"/>
      <c r="D4" s="119"/>
      <c r="E4" s="119"/>
      <c r="F4" s="119"/>
      <c r="G4"/>
      <c r="H4" s="120"/>
      <c r="I4" s="120" t="s">
        <v>493</v>
      </c>
    </row>
    <row r="5" spans="1:13" x14ac:dyDescent="0.2">
      <c r="A5" s="122"/>
      <c r="B5" s="122"/>
      <c r="C5" s="122"/>
      <c r="D5" s="122"/>
      <c r="E5" s="122"/>
      <c r="F5" s="122"/>
      <c r="G5" s="85"/>
      <c r="H5" s="85"/>
      <c r="I5" s="86"/>
    </row>
    <row r="6" spans="1:13" x14ac:dyDescent="0.2">
      <c r="A6" s="259" t="s">
        <v>49</v>
      </c>
      <c r="B6" s="259"/>
      <c r="C6" s="259"/>
      <c r="D6" s="259"/>
      <c r="E6" s="259"/>
      <c r="F6" s="259"/>
      <c r="G6" s="259"/>
      <c r="H6" s="259"/>
      <c r="I6" s="259"/>
    </row>
    <row r="7" spans="1:13" ht="12" customHeight="1" x14ac:dyDescent="0.2">
      <c r="A7" s="123"/>
      <c r="B7" s="124"/>
      <c r="C7" s="125"/>
      <c r="D7" s="125"/>
      <c r="E7" s="125"/>
      <c r="F7" s="126"/>
      <c r="G7" s="7"/>
      <c r="H7" s="7"/>
      <c r="I7" s="8"/>
    </row>
    <row r="8" spans="1:13" x14ac:dyDescent="0.2">
      <c r="A8" s="35" t="s">
        <v>2</v>
      </c>
      <c r="B8" s="35" t="s">
        <v>23</v>
      </c>
      <c r="C8" s="35" t="s">
        <v>8</v>
      </c>
      <c r="D8" s="35" t="s">
        <v>3</v>
      </c>
      <c r="E8" s="35" t="s">
        <v>9</v>
      </c>
      <c r="F8" s="35" t="s">
        <v>4</v>
      </c>
      <c r="G8" s="35" t="s">
        <v>51</v>
      </c>
      <c r="H8" s="35" t="s">
        <v>5</v>
      </c>
      <c r="I8" s="36" t="s">
        <v>6</v>
      </c>
    </row>
    <row r="9" spans="1:13" x14ac:dyDescent="0.2">
      <c r="A9" s="127"/>
      <c r="B9" s="128"/>
      <c r="C9" s="128"/>
      <c r="D9" s="128"/>
      <c r="E9" s="128"/>
      <c r="F9" s="129"/>
      <c r="G9" s="129"/>
      <c r="H9" s="129"/>
      <c r="I9" s="130"/>
    </row>
    <row r="10" spans="1:13" x14ac:dyDescent="0.2">
      <c r="A10" s="38" t="s">
        <v>160</v>
      </c>
      <c r="B10" s="38"/>
      <c r="C10" s="38"/>
      <c r="D10" s="38" t="s">
        <v>95</v>
      </c>
      <c r="E10" s="38"/>
      <c r="F10" s="111"/>
      <c r="G10" s="40"/>
      <c r="H10" s="40"/>
      <c r="I10" s="84"/>
    </row>
    <row r="11" spans="1:13" ht="33.75" x14ac:dyDescent="0.2">
      <c r="A11" s="20" t="s">
        <v>127</v>
      </c>
      <c r="B11" s="20" t="s">
        <v>97</v>
      </c>
      <c r="C11" s="20" t="s">
        <v>65</v>
      </c>
      <c r="D11" s="24" t="s">
        <v>98</v>
      </c>
      <c r="E11" s="20" t="s">
        <v>25</v>
      </c>
      <c r="F11" s="22">
        <v>1</v>
      </c>
      <c r="G11" s="131"/>
      <c r="H11" s="131">
        <f>TRUNC(G11*(1+$I$2),2)</f>
        <v>0</v>
      </c>
      <c r="I11" s="132">
        <f>TRUNC(F11*H11,2)</f>
        <v>0</v>
      </c>
      <c r="K11" s="23"/>
      <c r="M11" s="23"/>
    </row>
    <row r="12" spans="1:13" ht="22.5" x14ac:dyDescent="0.2">
      <c r="A12" s="20" t="s">
        <v>135</v>
      </c>
      <c r="B12" s="20" t="s">
        <v>76</v>
      </c>
      <c r="C12" s="20" t="s">
        <v>26</v>
      </c>
      <c r="D12" s="21" t="s">
        <v>77</v>
      </c>
      <c r="E12" s="21" t="s">
        <v>13</v>
      </c>
      <c r="F12" s="22">
        <f>'MEMÓRIA DE CÁLCULO GERAL'!C23</f>
        <v>4.5</v>
      </c>
      <c r="G12" s="131"/>
      <c r="H12" s="131">
        <f t="shared" ref="H12:H13" si="0">TRUNC(G12*(1+$I$2),2)</f>
        <v>0</v>
      </c>
      <c r="I12" s="132">
        <f t="shared" ref="I12:I13" si="1">TRUNC(F12*H12,2)</f>
        <v>0</v>
      </c>
      <c r="K12" s="23"/>
      <c r="M12" s="23"/>
    </row>
    <row r="13" spans="1:13" ht="33.75" x14ac:dyDescent="0.2">
      <c r="A13" s="20" t="s">
        <v>138</v>
      </c>
      <c r="B13" s="20" t="s">
        <v>100</v>
      </c>
      <c r="C13" s="20" t="s">
        <v>65</v>
      </c>
      <c r="D13" s="21" t="s">
        <v>101</v>
      </c>
      <c r="E13" s="20" t="s">
        <v>25</v>
      </c>
      <c r="F13" s="22">
        <v>1</v>
      </c>
      <c r="G13" s="131"/>
      <c r="H13" s="131">
        <f t="shared" si="0"/>
        <v>0</v>
      </c>
      <c r="I13" s="132">
        <f t="shared" si="1"/>
        <v>0</v>
      </c>
      <c r="K13" s="23"/>
      <c r="M13" s="23"/>
    </row>
    <row r="14" spans="1:13" x14ac:dyDescent="0.2">
      <c r="A14" s="38" t="s">
        <v>94</v>
      </c>
      <c r="B14" s="38"/>
      <c r="C14" s="38"/>
      <c r="D14" s="38" t="s">
        <v>11</v>
      </c>
      <c r="E14" s="38"/>
      <c r="F14" s="39"/>
      <c r="G14" s="40"/>
      <c r="H14" s="40"/>
      <c r="I14" s="84"/>
      <c r="K14" s="23"/>
      <c r="M14" s="23"/>
    </row>
    <row r="15" spans="1:13" ht="22.5" x14ac:dyDescent="0.2">
      <c r="A15" s="20" t="s">
        <v>96</v>
      </c>
      <c r="B15" s="20" t="s">
        <v>161</v>
      </c>
      <c r="C15" s="20" t="s">
        <v>27</v>
      </c>
      <c r="D15" s="21" t="s">
        <v>162</v>
      </c>
      <c r="E15" s="21" t="s">
        <v>13</v>
      </c>
      <c r="F15" s="22">
        <f>'MEMÓRIA DE CÁLCULO GERAL'!C41</f>
        <v>16000</v>
      </c>
      <c r="G15" s="131"/>
      <c r="H15" s="131">
        <f>TRUNC(G15*(1+$I$2),2)</f>
        <v>0</v>
      </c>
      <c r="I15" s="132">
        <f>TRUNC(F15*H15,2)</f>
        <v>0</v>
      </c>
      <c r="K15" s="23"/>
      <c r="M15" s="23"/>
    </row>
    <row r="16" spans="1:13" x14ac:dyDescent="0.2">
      <c r="A16" s="20" t="s">
        <v>145</v>
      </c>
      <c r="B16" s="20" t="s">
        <v>163</v>
      </c>
      <c r="C16" s="20" t="s">
        <v>26</v>
      </c>
      <c r="D16" s="24" t="s">
        <v>164</v>
      </c>
      <c r="E16" s="20" t="s">
        <v>13</v>
      </c>
      <c r="F16" s="22">
        <f>'MEMÓRIA DE CÁLCULO GERAL'!C45</f>
        <v>16000</v>
      </c>
      <c r="G16" s="131"/>
      <c r="H16" s="131">
        <f t="shared" ref="H16:H26" si="2">TRUNC(G16*(1+$I$2),2)</f>
        <v>0</v>
      </c>
      <c r="I16" s="132">
        <f t="shared" ref="I16:I26" si="3">TRUNC(F16*H16,2)</f>
        <v>0</v>
      </c>
      <c r="K16" s="23"/>
      <c r="M16" s="23"/>
    </row>
    <row r="17" spans="1:13" ht="33.75" x14ac:dyDescent="0.2">
      <c r="A17" s="20" t="s">
        <v>99</v>
      </c>
      <c r="B17" s="20" t="s">
        <v>165</v>
      </c>
      <c r="C17" s="20" t="s">
        <v>26</v>
      </c>
      <c r="D17" s="21" t="s">
        <v>166</v>
      </c>
      <c r="E17" s="21" t="s">
        <v>13</v>
      </c>
      <c r="F17" s="22">
        <f>'MEMÓRIA DE CÁLCULO GERAL'!C49</f>
        <v>1600</v>
      </c>
      <c r="G17" s="131"/>
      <c r="H17" s="131">
        <f t="shared" si="2"/>
        <v>0</v>
      </c>
      <c r="I17" s="132">
        <f t="shared" si="3"/>
        <v>0</v>
      </c>
      <c r="K17" s="23"/>
      <c r="M17" s="23"/>
    </row>
    <row r="18" spans="1:13" ht="33.75" x14ac:dyDescent="0.2">
      <c r="A18" s="20" t="s">
        <v>167</v>
      </c>
      <c r="B18" s="20" t="s">
        <v>168</v>
      </c>
      <c r="C18" s="20" t="s">
        <v>26</v>
      </c>
      <c r="D18" s="21" t="s">
        <v>169</v>
      </c>
      <c r="E18" s="20" t="s">
        <v>13</v>
      </c>
      <c r="F18" s="22">
        <f>'MEMÓRIA DE CÁLCULO GERAL'!C53</f>
        <v>1600</v>
      </c>
      <c r="G18" s="131"/>
      <c r="H18" s="131">
        <f t="shared" si="2"/>
        <v>0</v>
      </c>
      <c r="I18" s="132">
        <f t="shared" si="3"/>
        <v>0</v>
      </c>
      <c r="K18" s="23"/>
      <c r="M18" s="23"/>
    </row>
    <row r="19" spans="1:13" ht="67.5" x14ac:dyDescent="0.2">
      <c r="A19" s="20" t="s">
        <v>170</v>
      </c>
      <c r="B19" s="20" t="s">
        <v>171</v>
      </c>
      <c r="C19" s="20" t="s">
        <v>26</v>
      </c>
      <c r="D19" s="21" t="s">
        <v>172</v>
      </c>
      <c r="E19" s="21" t="s">
        <v>24</v>
      </c>
      <c r="F19" s="22">
        <f>'MEMÓRIA DE CÁLCULO GERAL'!C57</f>
        <v>480</v>
      </c>
      <c r="G19" s="131"/>
      <c r="H19" s="131">
        <f t="shared" si="2"/>
        <v>0</v>
      </c>
      <c r="I19" s="132">
        <f t="shared" si="3"/>
        <v>0</v>
      </c>
      <c r="K19" s="23"/>
      <c r="M19" s="23"/>
    </row>
    <row r="20" spans="1:13" x14ac:dyDescent="0.2">
      <c r="A20" s="20" t="s">
        <v>173</v>
      </c>
      <c r="B20" s="20" t="s">
        <v>174</v>
      </c>
      <c r="C20" s="20" t="s">
        <v>26</v>
      </c>
      <c r="D20" s="133" t="s">
        <v>175</v>
      </c>
      <c r="E20" s="20" t="s">
        <v>24</v>
      </c>
      <c r="F20" s="22">
        <f>'MEMÓRIA DE CÁLCULO GERAL'!C61</f>
        <v>552</v>
      </c>
      <c r="G20" s="131"/>
      <c r="H20" s="131">
        <f t="shared" si="2"/>
        <v>0</v>
      </c>
      <c r="I20" s="132">
        <f t="shared" si="3"/>
        <v>0</v>
      </c>
      <c r="K20" s="23"/>
      <c r="M20" s="23"/>
    </row>
    <row r="21" spans="1:13" ht="33.75" x14ac:dyDescent="0.2">
      <c r="A21" s="20" t="s">
        <v>176</v>
      </c>
      <c r="B21" s="20" t="s">
        <v>177</v>
      </c>
      <c r="C21" s="20" t="s">
        <v>26</v>
      </c>
      <c r="D21" s="21" t="s">
        <v>178</v>
      </c>
      <c r="E21" s="20" t="s">
        <v>103</v>
      </c>
      <c r="F21" s="22">
        <f>'MEMÓRIA DE CÁLCULO GERAL'!C65</f>
        <v>9936</v>
      </c>
      <c r="G21" s="131"/>
      <c r="H21" s="131">
        <f t="shared" si="2"/>
        <v>0</v>
      </c>
      <c r="I21" s="132">
        <f t="shared" si="3"/>
        <v>0</v>
      </c>
      <c r="K21" s="23"/>
      <c r="M21" s="23"/>
    </row>
    <row r="22" spans="1:13" ht="33.75" x14ac:dyDescent="0.2">
      <c r="A22" s="20" t="s">
        <v>283</v>
      </c>
      <c r="B22" s="20" t="s">
        <v>284</v>
      </c>
      <c r="C22" s="20" t="s">
        <v>27</v>
      </c>
      <c r="D22" s="21" t="s">
        <v>488</v>
      </c>
      <c r="E22" s="20" t="s">
        <v>24</v>
      </c>
      <c r="F22" s="22">
        <f>'MEMÓRIA DE CÁLCULO GERAL'!C69</f>
        <v>662.4</v>
      </c>
      <c r="G22" s="131"/>
      <c r="H22" s="131">
        <f t="shared" si="2"/>
        <v>0</v>
      </c>
      <c r="I22" s="132">
        <f t="shared" si="3"/>
        <v>0</v>
      </c>
      <c r="K22" s="23"/>
      <c r="M22" s="23"/>
    </row>
    <row r="23" spans="1:13" x14ac:dyDescent="0.2">
      <c r="A23" s="38" t="s">
        <v>102</v>
      </c>
      <c r="B23" s="38"/>
      <c r="C23" s="38"/>
      <c r="D23" s="38" t="s">
        <v>225</v>
      </c>
      <c r="E23" s="38"/>
      <c r="F23" s="39"/>
      <c r="G23" s="40"/>
      <c r="H23" s="40"/>
      <c r="I23" s="84"/>
      <c r="K23" s="23"/>
      <c r="M23" s="23"/>
    </row>
    <row r="24" spans="1:13" x14ac:dyDescent="0.2">
      <c r="A24" s="20" t="s">
        <v>148</v>
      </c>
      <c r="B24" s="20" t="s">
        <v>226</v>
      </c>
      <c r="C24" s="20" t="s">
        <v>227</v>
      </c>
      <c r="D24" s="21" t="s">
        <v>228</v>
      </c>
      <c r="E24" s="20" t="s">
        <v>13</v>
      </c>
      <c r="F24" s="22">
        <f>'MEMÓRIA DE CÁLCULO GERAL'!C73</f>
        <v>16000</v>
      </c>
      <c r="G24" s="131"/>
      <c r="H24" s="131">
        <f t="shared" si="2"/>
        <v>0</v>
      </c>
      <c r="I24" s="132">
        <f t="shared" si="3"/>
        <v>0</v>
      </c>
      <c r="K24" s="23"/>
      <c r="M24" s="23"/>
    </row>
    <row r="25" spans="1:13" ht="22.5" x14ac:dyDescent="0.2">
      <c r="A25" s="20" t="s">
        <v>151</v>
      </c>
      <c r="B25" s="20" t="s">
        <v>229</v>
      </c>
      <c r="C25" s="20" t="s">
        <v>227</v>
      </c>
      <c r="D25" s="21" t="s">
        <v>230</v>
      </c>
      <c r="E25" s="20" t="s">
        <v>13</v>
      </c>
      <c r="F25" s="22">
        <f>'MEMÓRIA DE CÁLCULO GERAL'!C77</f>
        <v>16000</v>
      </c>
      <c r="G25" s="131"/>
      <c r="H25" s="131">
        <f t="shared" si="2"/>
        <v>0</v>
      </c>
      <c r="I25" s="132">
        <f t="shared" si="3"/>
        <v>0</v>
      </c>
      <c r="K25" s="23"/>
      <c r="M25" s="23"/>
    </row>
    <row r="26" spans="1:13" ht="22.5" x14ac:dyDescent="0.2">
      <c r="A26" s="20" t="s">
        <v>155</v>
      </c>
      <c r="B26" s="20" t="s">
        <v>231</v>
      </c>
      <c r="C26" s="20" t="s">
        <v>227</v>
      </c>
      <c r="D26" s="21" t="s">
        <v>232</v>
      </c>
      <c r="E26" s="20" t="s">
        <v>13</v>
      </c>
      <c r="F26" s="22">
        <f>'MEMÓRIA DE CÁLCULO GERAL'!C81</f>
        <v>16000</v>
      </c>
      <c r="G26" s="131"/>
      <c r="H26" s="131">
        <f t="shared" si="2"/>
        <v>0</v>
      </c>
      <c r="I26" s="132">
        <f t="shared" si="3"/>
        <v>0</v>
      </c>
      <c r="K26" s="23"/>
      <c r="M26" s="23"/>
    </row>
    <row r="27" spans="1:13" ht="22.5" x14ac:dyDescent="0.2">
      <c r="A27" s="38" t="s">
        <v>233</v>
      </c>
      <c r="B27" s="38"/>
      <c r="C27" s="38"/>
      <c r="D27" s="38" t="s">
        <v>234</v>
      </c>
      <c r="E27" s="38"/>
      <c r="F27" s="39"/>
      <c r="G27" s="40"/>
      <c r="H27" s="40" t="s">
        <v>392</v>
      </c>
      <c r="I27" s="84"/>
      <c r="K27" s="23"/>
      <c r="M27" s="23"/>
    </row>
    <row r="28" spans="1:13" x14ac:dyDescent="0.2">
      <c r="A28" s="20" t="s">
        <v>156</v>
      </c>
      <c r="B28" s="20" t="s">
        <v>235</v>
      </c>
      <c r="C28" s="20" t="s">
        <v>227</v>
      </c>
      <c r="D28" s="21" t="s">
        <v>236</v>
      </c>
      <c r="E28" s="20" t="s">
        <v>237</v>
      </c>
      <c r="F28" s="22">
        <f>'MEMÓRIA DE CÁLCULO GERAL'!C85</f>
        <v>20.8</v>
      </c>
      <c r="G28" s="131"/>
      <c r="H28" s="153">
        <f>TRUNC(G28*(1+$I$3),2)</f>
        <v>0</v>
      </c>
      <c r="I28" s="132">
        <f t="shared" ref="I28:I49" si="4">TRUNC(F28*H28,2)</f>
        <v>0</v>
      </c>
      <c r="K28" s="23"/>
      <c r="M28" s="23"/>
    </row>
    <row r="29" spans="1:13" x14ac:dyDescent="0.2">
      <c r="A29" s="20" t="s">
        <v>157</v>
      </c>
      <c r="B29" s="20" t="s">
        <v>238</v>
      </c>
      <c r="C29" s="20" t="s">
        <v>227</v>
      </c>
      <c r="D29" s="21" t="s">
        <v>239</v>
      </c>
      <c r="E29" s="20" t="s">
        <v>237</v>
      </c>
      <c r="F29" s="22">
        <f>'MEMÓRIA DE CÁLCULO GERAL'!C89</f>
        <v>76.319999999999993</v>
      </c>
      <c r="G29" s="131"/>
      <c r="H29" s="153">
        <f t="shared" ref="H29:H32" si="5">TRUNC(G29*(1+$I$3),2)</f>
        <v>0</v>
      </c>
      <c r="I29" s="132">
        <f t="shared" si="4"/>
        <v>0</v>
      </c>
      <c r="K29" s="23"/>
      <c r="M29" s="23"/>
    </row>
    <row r="30" spans="1:13" ht="45" x14ac:dyDescent="0.2">
      <c r="A30" s="20" t="s">
        <v>240</v>
      </c>
      <c r="B30" s="20" t="s">
        <v>241</v>
      </c>
      <c r="C30" s="20" t="s">
        <v>26</v>
      </c>
      <c r="D30" s="21" t="s">
        <v>242</v>
      </c>
      <c r="E30" s="20" t="s">
        <v>243</v>
      </c>
      <c r="F30" s="22">
        <f>'MEMÓRIA DE CÁLCULO GERAL'!C96</f>
        <v>2913.6</v>
      </c>
      <c r="G30" s="131"/>
      <c r="H30" s="153">
        <f t="shared" si="5"/>
        <v>0</v>
      </c>
      <c r="I30" s="132">
        <f t="shared" si="4"/>
        <v>0</v>
      </c>
      <c r="K30" s="23"/>
      <c r="M30" s="23"/>
    </row>
    <row r="31" spans="1:13" ht="56.25" x14ac:dyDescent="0.2">
      <c r="A31" s="20" t="s">
        <v>244</v>
      </c>
      <c r="B31" s="20">
        <v>102331</v>
      </c>
      <c r="C31" s="20" t="s">
        <v>26</v>
      </c>
      <c r="D31" s="21" t="s">
        <v>245</v>
      </c>
      <c r="E31" s="20" t="s">
        <v>243</v>
      </c>
      <c r="F31" s="22">
        <f>'MEMÓRIA DE CÁLCULO GERAL'!C103</f>
        <v>35934.400000000001</v>
      </c>
      <c r="G31" s="131"/>
      <c r="H31" s="153">
        <f t="shared" si="5"/>
        <v>0</v>
      </c>
      <c r="I31" s="132">
        <f t="shared" si="4"/>
        <v>0</v>
      </c>
      <c r="M31" s="23"/>
    </row>
    <row r="32" spans="1:13" ht="45" x14ac:dyDescent="0.2">
      <c r="A32" s="20" t="s">
        <v>246</v>
      </c>
      <c r="B32" s="20">
        <v>100966</v>
      </c>
      <c r="C32" s="20" t="s">
        <v>26</v>
      </c>
      <c r="D32" s="21" t="s">
        <v>368</v>
      </c>
      <c r="E32" s="20" t="s">
        <v>243</v>
      </c>
      <c r="F32" s="22">
        <f>'MEMÓRIA DE CÁLCULO GERAL'!C110</f>
        <v>1456.8</v>
      </c>
      <c r="G32" s="131"/>
      <c r="H32" s="153">
        <f t="shared" si="5"/>
        <v>0</v>
      </c>
      <c r="I32" s="132">
        <f t="shared" si="4"/>
        <v>0</v>
      </c>
      <c r="M32" s="23"/>
    </row>
    <row r="33" spans="1:9" x14ac:dyDescent="0.2">
      <c r="A33" s="38" t="s">
        <v>251</v>
      </c>
      <c r="B33" s="38"/>
      <c r="C33" s="38"/>
      <c r="D33" s="38" t="s">
        <v>252</v>
      </c>
      <c r="E33" s="38"/>
      <c r="F33" s="39"/>
      <c r="G33" s="40"/>
      <c r="H33" s="40"/>
      <c r="I33" s="84"/>
    </row>
    <row r="34" spans="1:9" ht="33.75" x14ac:dyDescent="0.2">
      <c r="A34" s="20" t="s">
        <v>253</v>
      </c>
      <c r="B34" s="20" t="s">
        <v>247</v>
      </c>
      <c r="C34" s="20" t="s">
        <v>26</v>
      </c>
      <c r="D34" s="21" t="s">
        <v>248</v>
      </c>
      <c r="E34" s="20" t="s">
        <v>103</v>
      </c>
      <c r="F34" s="22">
        <f>'MEMÓRIA DE CÁLCULO GERAL'!C117</f>
        <v>10718.4</v>
      </c>
      <c r="G34" s="131"/>
      <c r="H34" s="131">
        <f t="shared" ref="H34:H49" si="6">TRUNC(G34*(1+$I$2),2)</f>
        <v>0</v>
      </c>
      <c r="I34" s="132">
        <f t="shared" si="4"/>
        <v>0</v>
      </c>
    </row>
    <row r="35" spans="1:9" ht="45" x14ac:dyDescent="0.2">
      <c r="A35" s="20" t="s">
        <v>254</v>
      </c>
      <c r="B35" s="20" t="s">
        <v>249</v>
      </c>
      <c r="C35" s="20" t="s">
        <v>26</v>
      </c>
      <c r="D35" s="21" t="s">
        <v>250</v>
      </c>
      <c r="E35" s="20" t="s">
        <v>103</v>
      </c>
      <c r="F35" s="22">
        <f>'MEMÓRIA DE CÁLCULO GERAL'!C124</f>
        <v>25009.599999999999</v>
      </c>
      <c r="G35" s="131"/>
      <c r="H35" s="131">
        <f t="shared" si="6"/>
        <v>0</v>
      </c>
      <c r="I35" s="132">
        <f t="shared" si="4"/>
        <v>0</v>
      </c>
    </row>
    <row r="36" spans="1:9" ht="33.75" x14ac:dyDescent="0.2">
      <c r="A36" s="20" t="s">
        <v>255</v>
      </c>
      <c r="B36" s="20" t="s">
        <v>177</v>
      </c>
      <c r="C36" s="20" t="s">
        <v>26</v>
      </c>
      <c r="D36" s="21" t="s">
        <v>178</v>
      </c>
      <c r="E36" s="20" t="s">
        <v>103</v>
      </c>
      <c r="F36" s="22">
        <f>'MEMÓRIA DE CÁLCULO GERAL'!C131</f>
        <v>5359.2</v>
      </c>
      <c r="G36" s="131"/>
      <c r="H36" s="131">
        <f t="shared" si="6"/>
        <v>0</v>
      </c>
      <c r="I36" s="132">
        <f t="shared" si="4"/>
        <v>0</v>
      </c>
    </row>
    <row r="37" spans="1:9" x14ac:dyDescent="0.2">
      <c r="A37" s="38" t="s">
        <v>256</v>
      </c>
      <c r="B37" s="38"/>
      <c r="C37" s="38"/>
      <c r="D37" s="38" t="s">
        <v>257</v>
      </c>
      <c r="E37" s="38"/>
      <c r="F37" s="39"/>
      <c r="G37" s="40"/>
      <c r="H37" s="40"/>
      <c r="I37" s="84"/>
    </row>
    <row r="38" spans="1:9" ht="33.75" x14ac:dyDescent="0.2">
      <c r="A38" s="20" t="s">
        <v>258</v>
      </c>
      <c r="B38" s="20" t="s">
        <v>259</v>
      </c>
      <c r="C38" s="20" t="s">
        <v>227</v>
      </c>
      <c r="D38" s="21" t="s">
        <v>260</v>
      </c>
      <c r="E38" s="20" t="s">
        <v>10</v>
      </c>
      <c r="F38" s="22">
        <f>'MEMÓRIA DE CÁLCULO GERAL'!C135</f>
        <v>4</v>
      </c>
      <c r="G38" s="131"/>
      <c r="H38" s="131">
        <f t="shared" si="6"/>
        <v>0</v>
      </c>
      <c r="I38" s="132">
        <f t="shared" si="4"/>
        <v>0</v>
      </c>
    </row>
    <row r="39" spans="1:9" ht="33.75" x14ac:dyDescent="0.2">
      <c r="A39" s="20" t="s">
        <v>261</v>
      </c>
      <c r="B39" s="20" t="s">
        <v>262</v>
      </c>
      <c r="C39" s="20" t="s">
        <v>227</v>
      </c>
      <c r="D39" s="21" t="s">
        <v>263</v>
      </c>
      <c r="E39" s="20" t="s">
        <v>10</v>
      </c>
      <c r="F39" s="22">
        <f>'MEMÓRIA DE CÁLCULO GERAL'!C139</f>
        <v>4</v>
      </c>
      <c r="G39" s="131"/>
      <c r="H39" s="131">
        <f t="shared" si="6"/>
        <v>0</v>
      </c>
      <c r="I39" s="132">
        <f t="shared" si="4"/>
        <v>0</v>
      </c>
    </row>
    <row r="40" spans="1:9" x14ac:dyDescent="0.2">
      <c r="A40" s="38">
        <v>7</v>
      </c>
      <c r="B40" s="38"/>
      <c r="C40" s="38"/>
      <c r="D40" s="38" t="s">
        <v>104</v>
      </c>
      <c r="E40" s="38"/>
      <c r="F40" s="39"/>
      <c r="G40" s="40"/>
      <c r="H40" s="40"/>
      <c r="I40" s="84"/>
    </row>
    <row r="41" spans="1:9" ht="33.75" x14ac:dyDescent="0.2">
      <c r="A41" s="20" t="s">
        <v>264</v>
      </c>
      <c r="B41" s="20" t="s">
        <v>179</v>
      </c>
      <c r="C41" s="20" t="s">
        <v>26</v>
      </c>
      <c r="D41" s="21" t="s">
        <v>180</v>
      </c>
      <c r="E41" s="20" t="s">
        <v>24</v>
      </c>
      <c r="F41" s="22">
        <f>'MEMÓRIA DE CÁLCULO GERAL'!C143</f>
        <v>8</v>
      </c>
      <c r="G41" s="131"/>
      <c r="H41" s="131">
        <f t="shared" si="6"/>
        <v>0</v>
      </c>
      <c r="I41" s="132">
        <f t="shared" si="4"/>
        <v>0</v>
      </c>
    </row>
    <row r="42" spans="1:9" ht="56.25" x14ac:dyDescent="0.2">
      <c r="A42" s="20" t="s">
        <v>265</v>
      </c>
      <c r="B42" s="20" t="s">
        <v>276</v>
      </c>
      <c r="C42" s="20" t="s">
        <v>26</v>
      </c>
      <c r="D42" s="21" t="s">
        <v>277</v>
      </c>
      <c r="E42" s="20" t="s">
        <v>83</v>
      </c>
      <c r="F42" s="22">
        <f>'MEMÓRIA DE CÁLCULO GERAL'!C147</f>
        <v>10</v>
      </c>
      <c r="G42" s="131"/>
      <c r="H42" s="131">
        <f t="shared" si="6"/>
        <v>0</v>
      </c>
      <c r="I42" s="132">
        <f t="shared" si="4"/>
        <v>0</v>
      </c>
    </row>
    <row r="43" spans="1:9" ht="22.5" x14ac:dyDescent="0.2">
      <c r="A43" s="20" t="s">
        <v>266</v>
      </c>
      <c r="B43" s="20" t="s">
        <v>181</v>
      </c>
      <c r="C43" s="20" t="s">
        <v>26</v>
      </c>
      <c r="D43" s="21" t="s">
        <v>182</v>
      </c>
      <c r="E43" s="21" t="s">
        <v>24</v>
      </c>
      <c r="F43" s="22">
        <f>'MEMÓRIA DE CÁLCULO GERAL'!C151</f>
        <v>5.16</v>
      </c>
      <c r="G43" s="131"/>
      <c r="H43" s="131">
        <f t="shared" si="6"/>
        <v>0</v>
      </c>
      <c r="I43" s="132">
        <f t="shared" si="4"/>
        <v>0</v>
      </c>
    </row>
    <row r="44" spans="1:9" ht="56.25" x14ac:dyDescent="0.2">
      <c r="A44" s="20" t="s">
        <v>267</v>
      </c>
      <c r="B44" s="20" t="s">
        <v>278</v>
      </c>
      <c r="C44" s="20" t="s">
        <v>26</v>
      </c>
      <c r="D44" s="21" t="s">
        <v>279</v>
      </c>
      <c r="E44" s="20" t="s">
        <v>90</v>
      </c>
      <c r="F44" s="22">
        <f>'MEMÓRIA DE CÁLCULO GERAL'!C155</f>
        <v>2</v>
      </c>
      <c r="G44" s="131"/>
      <c r="H44" s="131">
        <f t="shared" si="6"/>
        <v>0</v>
      </c>
      <c r="I44" s="132">
        <f t="shared" si="4"/>
        <v>0</v>
      </c>
    </row>
    <row r="45" spans="1:9" ht="45" x14ac:dyDescent="0.2">
      <c r="A45" s="20" t="s">
        <v>280</v>
      </c>
      <c r="B45" s="20" t="s">
        <v>281</v>
      </c>
      <c r="C45" s="20" t="s">
        <v>26</v>
      </c>
      <c r="D45" s="21" t="s">
        <v>282</v>
      </c>
      <c r="E45" s="21" t="s">
        <v>83</v>
      </c>
      <c r="F45" s="22">
        <f>'MEMÓRIA DE CÁLCULO GERAL'!C159</f>
        <v>200</v>
      </c>
      <c r="G45" s="131"/>
      <c r="H45" s="131">
        <f t="shared" si="6"/>
        <v>0</v>
      </c>
      <c r="I45" s="132">
        <f t="shared" si="4"/>
        <v>0</v>
      </c>
    </row>
    <row r="46" spans="1:9" x14ac:dyDescent="0.2">
      <c r="A46" s="38">
        <v>4</v>
      </c>
      <c r="B46" s="38"/>
      <c r="C46" s="38"/>
      <c r="D46" s="38" t="s">
        <v>268</v>
      </c>
      <c r="E46" s="38"/>
      <c r="F46" s="39"/>
      <c r="G46" s="40"/>
      <c r="H46" s="40"/>
      <c r="I46" s="84"/>
    </row>
    <row r="47" spans="1:9" ht="22.5" x14ac:dyDescent="0.2">
      <c r="A47" s="20" t="s">
        <v>269</v>
      </c>
      <c r="B47" s="20" t="s">
        <v>105</v>
      </c>
      <c r="C47" s="20" t="s">
        <v>27</v>
      </c>
      <c r="D47" s="21" t="s">
        <v>106</v>
      </c>
      <c r="E47" s="21" t="s">
        <v>12</v>
      </c>
      <c r="F47" s="22">
        <f>'MEMÓRIA DE CÁLCULO GERAL'!C163</f>
        <v>2000</v>
      </c>
      <c r="G47" s="131"/>
      <c r="H47" s="131">
        <f t="shared" si="6"/>
        <v>0</v>
      </c>
      <c r="I47" s="132">
        <f t="shared" si="4"/>
        <v>0</v>
      </c>
    </row>
    <row r="48" spans="1:9" x14ac:dyDescent="0.2">
      <c r="A48" s="20" t="s">
        <v>270</v>
      </c>
      <c r="B48" s="20" t="s">
        <v>271</v>
      </c>
      <c r="C48" s="20" t="s">
        <v>27</v>
      </c>
      <c r="D48" s="21" t="s">
        <v>272</v>
      </c>
      <c r="E48" s="21" t="s">
        <v>273</v>
      </c>
      <c r="F48" s="22">
        <f>'MEMÓRIA DE CÁLCULO GERAL'!C167</f>
        <v>2</v>
      </c>
      <c r="G48" s="131"/>
      <c r="H48" s="131">
        <f t="shared" si="6"/>
        <v>0</v>
      </c>
      <c r="I48" s="132">
        <f t="shared" si="4"/>
        <v>0</v>
      </c>
    </row>
    <row r="49" spans="1:9" ht="33.75" x14ac:dyDescent="0.2">
      <c r="A49" s="20" t="s">
        <v>274</v>
      </c>
      <c r="B49" s="20" t="s">
        <v>275</v>
      </c>
      <c r="C49" s="20" t="s">
        <v>65</v>
      </c>
      <c r="D49" s="21" t="s">
        <v>390</v>
      </c>
      <c r="E49" s="21" t="s">
        <v>13</v>
      </c>
      <c r="F49" s="22">
        <f>'MEMÓRIA DE CÁLCULO GERAL'!C171</f>
        <v>16000</v>
      </c>
      <c r="G49" s="131"/>
      <c r="H49" s="131">
        <f t="shared" si="6"/>
        <v>0</v>
      </c>
      <c r="I49" s="132">
        <f t="shared" si="4"/>
        <v>0</v>
      </c>
    </row>
    <row r="50" spans="1:9" x14ac:dyDescent="0.2">
      <c r="A50" s="102"/>
      <c r="B50" s="103"/>
      <c r="C50" s="103"/>
      <c r="D50" s="103"/>
      <c r="E50" s="103"/>
      <c r="F50" s="103"/>
      <c r="G50" s="103"/>
      <c r="H50" s="103"/>
      <c r="I50" s="223"/>
    </row>
    <row r="51" spans="1:9" x14ac:dyDescent="0.2">
      <c r="A51" s="260" t="s">
        <v>50</v>
      </c>
      <c r="B51" s="260"/>
      <c r="C51" s="260"/>
      <c r="D51" s="260"/>
      <c r="E51" s="261">
        <f>TRUNC(SUBTOTAL(9,I11:I49)/F16,2)</f>
        <v>0</v>
      </c>
      <c r="F51" s="261"/>
      <c r="G51" s="261"/>
      <c r="H51" s="261"/>
      <c r="I51" s="261"/>
    </row>
    <row r="52" spans="1:9" x14ac:dyDescent="0.2">
      <c r="I52" s="41"/>
    </row>
    <row r="53" spans="1:9" x14ac:dyDescent="0.2">
      <c r="I53" s="48"/>
    </row>
  </sheetData>
  <sheetProtection selectLockedCells="1" selectUnlockedCells="1"/>
  <mergeCells count="5">
    <mergeCell ref="A1:F1"/>
    <mergeCell ref="A2:F2"/>
    <mergeCell ref="A6:I6"/>
    <mergeCell ref="A51:D51"/>
    <mergeCell ref="E51:I51"/>
  </mergeCells>
  <printOptions horizontalCentered="1"/>
  <pageMargins left="0.59055118110236227" right="0.59055118110236227" top="1.1023622047244095" bottom="1.0629921259842521" header="0.51181102362204722" footer="0.78740157480314965"/>
  <pageSetup paperSize="9" scale="72" orientation="portrait" useFirstPageNumber="1" r:id="rId1"/>
  <headerFooter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A6653-CEDD-4719-8106-D9E4B59DD1CC}">
  <dimension ref="A1:J330"/>
  <sheetViews>
    <sheetView showOutlineSymbols="0" showWhiteSpace="0" view="pageBreakPreview" zoomScaleNormal="100" zoomScaleSheetLayoutView="100" workbookViewId="0">
      <selection activeCell="H17" sqref="H17"/>
    </sheetView>
  </sheetViews>
  <sheetFormatPr defaultRowHeight="14.25" x14ac:dyDescent="0.2"/>
  <cols>
    <col min="1" max="1" width="11.42578125" style="224" bestFit="1" customWidth="1"/>
    <col min="2" max="2" width="13.7109375" style="224" bestFit="1" customWidth="1"/>
    <col min="3" max="3" width="11.42578125" style="224" bestFit="1" customWidth="1"/>
    <col min="4" max="4" width="68.5703125" style="224" bestFit="1" customWidth="1"/>
    <col min="5" max="5" width="17.140625" style="224" bestFit="1" customWidth="1"/>
    <col min="6" max="9" width="13.7109375" style="224" bestFit="1" customWidth="1"/>
    <col min="10" max="10" width="16" style="224" bestFit="1" customWidth="1"/>
    <col min="11" max="16384" width="9.140625" style="224"/>
  </cols>
  <sheetData>
    <row r="1" spans="1:10" ht="15" x14ac:dyDescent="0.2">
      <c r="A1" s="250"/>
      <c r="B1" s="250"/>
      <c r="C1" s="272" t="s">
        <v>124</v>
      </c>
      <c r="D1" s="272"/>
      <c r="E1" s="272" t="s">
        <v>125</v>
      </c>
      <c r="F1" s="272"/>
      <c r="G1" s="272"/>
      <c r="H1" s="272"/>
      <c r="I1" s="272" t="s">
        <v>126</v>
      </c>
      <c r="J1" s="272"/>
    </row>
    <row r="2" spans="1:10" ht="80.099999999999994" customHeight="1" x14ac:dyDescent="0.2">
      <c r="A2" s="249"/>
      <c r="B2" s="249"/>
      <c r="C2" s="275" t="s">
        <v>285</v>
      </c>
      <c r="D2" s="275"/>
      <c r="E2" s="275"/>
      <c r="F2" s="275"/>
      <c r="G2" s="275"/>
      <c r="H2" s="275"/>
      <c r="I2" s="275" t="s">
        <v>494</v>
      </c>
      <c r="J2" s="275"/>
    </row>
    <row r="3" spans="1:10" ht="15" x14ac:dyDescent="0.25">
      <c r="A3" s="273" t="s">
        <v>124</v>
      </c>
      <c r="B3" s="274"/>
      <c r="C3" s="274"/>
      <c r="D3" s="274"/>
      <c r="E3" s="274"/>
      <c r="F3" s="274"/>
      <c r="G3" s="274"/>
      <c r="H3" s="274"/>
      <c r="I3" s="274"/>
      <c r="J3" s="274"/>
    </row>
    <row r="4" spans="1:10" ht="30" customHeight="1" x14ac:dyDescent="0.25">
      <c r="A4" s="273" t="s">
        <v>492</v>
      </c>
      <c r="B4" s="274"/>
      <c r="C4" s="274"/>
      <c r="D4" s="274"/>
      <c r="E4" s="274"/>
      <c r="F4" s="274"/>
      <c r="G4" s="274"/>
      <c r="H4" s="274"/>
      <c r="I4" s="274"/>
      <c r="J4" s="274"/>
    </row>
    <row r="5" spans="1:10" ht="18" customHeight="1" x14ac:dyDescent="0.2">
      <c r="A5" s="240" t="s">
        <v>127</v>
      </c>
      <c r="B5" s="238" t="s">
        <v>57</v>
      </c>
      <c r="C5" s="240" t="s">
        <v>58</v>
      </c>
      <c r="D5" s="240" t="s">
        <v>59</v>
      </c>
      <c r="E5" s="263" t="s">
        <v>128</v>
      </c>
      <c r="F5" s="263"/>
      <c r="G5" s="239" t="s">
        <v>60</v>
      </c>
      <c r="H5" s="238" t="s">
        <v>61</v>
      </c>
      <c r="I5" s="238" t="s">
        <v>62</v>
      </c>
      <c r="J5" s="238" t="s">
        <v>63</v>
      </c>
    </row>
    <row r="6" spans="1:10" ht="24" customHeight="1" x14ac:dyDescent="0.2">
      <c r="A6" s="236" t="s">
        <v>64</v>
      </c>
      <c r="B6" s="237"/>
      <c r="C6" s="236"/>
      <c r="D6" s="236" t="s">
        <v>129</v>
      </c>
      <c r="E6" s="264" t="s">
        <v>130</v>
      </c>
      <c r="F6" s="264"/>
      <c r="G6" s="235" t="s">
        <v>25</v>
      </c>
      <c r="H6" s="234">
        <v>1</v>
      </c>
      <c r="I6" s="233"/>
      <c r="J6" s="233"/>
    </row>
    <row r="7" spans="1:10" ht="24" customHeight="1" x14ac:dyDescent="0.2">
      <c r="A7" s="231" t="s">
        <v>69</v>
      </c>
      <c r="B7" s="232"/>
      <c r="C7" s="231"/>
      <c r="D7" s="231" t="s">
        <v>72</v>
      </c>
      <c r="E7" s="265" t="s">
        <v>131</v>
      </c>
      <c r="F7" s="265"/>
      <c r="G7" s="230" t="s">
        <v>29</v>
      </c>
      <c r="H7" s="229">
        <v>16</v>
      </c>
      <c r="I7" s="228"/>
      <c r="J7" s="228"/>
    </row>
    <row r="8" spans="1:10" ht="24" customHeight="1" x14ac:dyDescent="0.2">
      <c r="A8" s="231" t="s">
        <v>69</v>
      </c>
      <c r="B8" s="232"/>
      <c r="C8" s="231"/>
      <c r="D8" s="231" t="s">
        <v>132</v>
      </c>
      <c r="E8" s="265" t="s">
        <v>131</v>
      </c>
      <c r="F8" s="265"/>
      <c r="G8" s="230" t="s">
        <v>29</v>
      </c>
      <c r="H8" s="229">
        <v>64</v>
      </c>
      <c r="I8" s="228"/>
      <c r="J8" s="228"/>
    </row>
    <row r="9" spans="1:10" ht="24" customHeight="1" x14ac:dyDescent="0.2">
      <c r="A9" s="231" t="s">
        <v>69</v>
      </c>
      <c r="B9" s="232"/>
      <c r="C9" s="231"/>
      <c r="D9" s="231" t="s">
        <v>73</v>
      </c>
      <c r="E9" s="265" t="s">
        <v>133</v>
      </c>
      <c r="F9" s="265"/>
      <c r="G9" s="230" t="s">
        <v>31</v>
      </c>
      <c r="H9" s="229">
        <v>80</v>
      </c>
      <c r="I9" s="228"/>
      <c r="J9" s="228"/>
    </row>
    <row r="10" spans="1:10" ht="24" customHeight="1" x14ac:dyDescent="0.2">
      <c r="A10" s="231" t="s">
        <v>69</v>
      </c>
      <c r="B10" s="232"/>
      <c r="C10" s="231"/>
      <c r="D10" s="231" t="s">
        <v>134</v>
      </c>
      <c r="E10" s="265" t="s">
        <v>133</v>
      </c>
      <c r="F10" s="265"/>
      <c r="G10" s="230" t="s">
        <v>31</v>
      </c>
      <c r="H10" s="229">
        <v>320</v>
      </c>
      <c r="I10" s="228"/>
      <c r="J10" s="228"/>
    </row>
    <row r="11" spans="1:10" x14ac:dyDescent="0.2">
      <c r="A11" s="227"/>
      <c r="B11" s="227"/>
      <c r="C11" s="227"/>
      <c r="D11" s="227"/>
      <c r="E11" s="227"/>
      <c r="F11" s="226"/>
      <c r="G11" s="227"/>
      <c r="H11" s="226"/>
      <c r="I11" s="227"/>
      <c r="J11" s="226"/>
    </row>
    <row r="12" spans="1:10" ht="15" thickBot="1" x14ac:dyDescent="0.25">
      <c r="A12" s="227"/>
      <c r="B12" s="227"/>
      <c r="C12" s="227"/>
      <c r="D12" s="227"/>
      <c r="E12" s="227"/>
      <c r="F12" s="226"/>
      <c r="G12" s="227"/>
      <c r="H12" s="262"/>
      <c r="I12" s="262"/>
      <c r="J12" s="226"/>
    </row>
    <row r="13" spans="1:10" ht="0.95" customHeight="1" thickTop="1" x14ac:dyDescent="0.2">
      <c r="A13" s="225"/>
      <c r="B13" s="225"/>
      <c r="C13" s="225"/>
      <c r="D13" s="225"/>
      <c r="E13" s="225"/>
      <c r="F13" s="225"/>
      <c r="G13" s="225"/>
      <c r="H13" s="225"/>
      <c r="I13" s="225"/>
      <c r="J13" s="225"/>
    </row>
    <row r="14" spans="1:10" ht="18" customHeight="1" x14ac:dyDescent="0.2">
      <c r="A14" s="240" t="s">
        <v>135</v>
      </c>
      <c r="B14" s="238" t="s">
        <v>57</v>
      </c>
      <c r="C14" s="240" t="s">
        <v>58</v>
      </c>
      <c r="D14" s="240" t="s">
        <v>59</v>
      </c>
      <c r="E14" s="263" t="s">
        <v>128</v>
      </c>
      <c r="F14" s="263"/>
      <c r="G14" s="239" t="s">
        <v>60</v>
      </c>
      <c r="H14" s="238" t="s">
        <v>61</v>
      </c>
      <c r="I14" s="238" t="s">
        <v>62</v>
      </c>
      <c r="J14" s="238" t="s">
        <v>63</v>
      </c>
    </row>
    <row r="15" spans="1:10" ht="24" customHeight="1" x14ac:dyDescent="0.2">
      <c r="A15" s="236" t="s">
        <v>64</v>
      </c>
      <c r="B15" s="237"/>
      <c r="C15" s="236"/>
      <c r="D15" s="236" t="s">
        <v>77</v>
      </c>
      <c r="E15" s="264" t="s">
        <v>130</v>
      </c>
      <c r="F15" s="264"/>
      <c r="G15" s="235" t="s">
        <v>13</v>
      </c>
      <c r="H15" s="234">
        <v>1</v>
      </c>
      <c r="I15" s="233"/>
      <c r="J15" s="233"/>
    </row>
    <row r="16" spans="1:10" ht="36" customHeight="1" x14ac:dyDescent="0.2">
      <c r="A16" s="244" t="s">
        <v>66</v>
      </c>
      <c r="B16" s="245"/>
      <c r="C16" s="244"/>
      <c r="D16" s="244" t="s">
        <v>286</v>
      </c>
      <c r="E16" s="266" t="s">
        <v>136</v>
      </c>
      <c r="F16" s="266"/>
      <c r="G16" s="243" t="s">
        <v>24</v>
      </c>
      <c r="H16" s="242">
        <v>0.01</v>
      </c>
      <c r="I16" s="241"/>
      <c r="J16" s="241"/>
    </row>
    <row r="17" spans="1:10" ht="24" customHeight="1" x14ac:dyDescent="0.2">
      <c r="A17" s="244" t="s">
        <v>66</v>
      </c>
      <c r="B17" s="245"/>
      <c r="C17" s="244"/>
      <c r="D17" s="244" t="s">
        <v>78</v>
      </c>
      <c r="E17" s="266" t="s">
        <v>137</v>
      </c>
      <c r="F17" s="266"/>
      <c r="G17" s="243" t="s">
        <v>79</v>
      </c>
      <c r="H17" s="242">
        <v>1</v>
      </c>
      <c r="I17" s="241"/>
      <c r="J17" s="241"/>
    </row>
    <row r="18" spans="1:10" ht="24" customHeight="1" x14ac:dyDescent="0.2">
      <c r="A18" s="244" t="s">
        <v>66</v>
      </c>
      <c r="B18" s="245"/>
      <c r="C18" s="244"/>
      <c r="D18" s="244" t="s">
        <v>80</v>
      </c>
      <c r="E18" s="266" t="s">
        <v>137</v>
      </c>
      <c r="F18" s="266"/>
      <c r="G18" s="243" t="s">
        <v>79</v>
      </c>
      <c r="H18" s="242">
        <v>2</v>
      </c>
      <c r="I18" s="241"/>
      <c r="J18" s="241"/>
    </row>
    <row r="19" spans="1:10" ht="24" customHeight="1" x14ac:dyDescent="0.2">
      <c r="A19" s="231" t="s">
        <v>69</v>
      </c>
      <c r="B19" s="232"/>
      <c r="C19" s="231"/>
      <c r="D19" s="231" t="s">
        <v>81</v>
      </c>
      <c r="E19" s="265" t="s">
        <v>133</v>
      </c>
      <c r="F19" s="265"/>
      <c r="G19" s="230" t="s">
        <v>13</v>
      </c>
      <c r="H19" s="229">
        <v>1</v>
      </c>
      <c r="I19" s="228"/>
      <c r="J19" s="228"/>
    </row>
    <row r="20" spans="1:10" ht="24" customHeight="1" x14ac:dyDescent="0.2">
      <c r="A20" s="231" t="s">
        <v>69</v>
      </c>
      <c r="B20" s="232"/>
      <c r="C20" s="231"/>
      <c r="D20" s="231" t="s">
        <v>84</v>
      </c>
      <c r="E20" s="265" t="s">
        <v>133</v>
      </c>
      <c r="F20" s="265"/>
      <c r="G20" s="230" t="s">
        <v>30</v>
      </c>
      <c r="H20" s="229">
        <v>0.11</v>
      </c>
      <c r="I20" s="228"/>
      <c r="J20" s="228"/>
    </row>
    <row r="21" spans="1:10" ht="24" customHeight="1" x14ac:dyDescent="0.2">
      <c r="A21" s="231" t="s">
        <v>69</v>
      </c>
      <c r="B21" s="232"/>
      <c r="C21" s="231"/>
      <c r="D21" s="231" t="s">
        <v>82</v>
      </c>
      <c r="E21" s="265" t="s">
        <v>133</v>
      </c>
      <c r="F21" s="265"/>
      <c r="G21" s="230" t="s">
        <v>83</v>
      </c>
      <c r="H21" s="229">
        <v>4</v>
      </c>
      <c r="I21" s="228"/>
      <c r="J21" s="228"/>
    </row>
    <row r="22" spans="1:10" ht="24" customHeight="1" x14ac:dyDescent="0.2">
      <c r="A22" s="231" t="s">
        <v>69</v>
      </c>
      <c r="B22" s="232"/>
      <c r="C22" s="231"/>
      <c r="D22" s="231" t="s">
        <v>287</v>
      </c>
      <c r="E22" s="265" t="s">
        <v>133</v>
      </c>
      <c r="F22" s="265"/>
      <c r="G22" s="230" t="s">
        <v>83</v>
      </c>
      <c r="H22" s="229">
        <v>1</v>
      </c>
      <c r="I22" s="228"/>
      <c r="J22" s="228"/>
    </row>
    <row r="23" spans="1:10" x14ac:dyDescent="0.2">
      <c r="A23" s="227"/>
      <c r="B23" s="227"/>
      <c r="C23" s="227"/>
      <c r="D23" s="227"/>
      <c r="E23" s="227"/>
      <c r="F23" s="226"/>
      <c r="G23" s="227"/>
      <c r="H23" s="226"/>
      <c r="I23" s="227"/>
      <c r="J23" s="226"/>
    </row>
    <row r="24" spans="1:10" ht="15" thickBot="1" x14ac:dyDescent="0.25">
      <c r="A24" s="227"/>
      <c r="B24" s="227"/>
      <c r="C24" s="227"/>
      <c r="D24" s="227"/>
      <c r="E24" s="227"/>
      <c r="F24" s="226"/>
      <c r="G24" s="227"/>
      <c r="H24" s="262"/>
      <c r="I24" s="262"/>
      <c r="J24" s="226"/>
    </row>
    <row r="25" spans="1:10" ht="0.95" customHeight="1" thickTop="1" x14ac:dyDescent="0.2">
      <c r="A25" s="225"/>
      <c r="B25" s="225"/>
      <c r="C25" s="225"/>
      <c r="D25" s="225"/>
      <c r="E25" s="225"/>
      <c r="F25" s="225"/>
      <c r="G25" s="225"/>
      <c r="H25" s="225"/>
      <c r="I25" s="225"/>
      <c r="J25" s="225"/>
    </row>
    <row r="26" spans="1:10" ht="18" customHeight="1" x14ac:dyDescent="0.2">
      <c r="A26" s="240" t="s">
        <v>138</v>
      </c>
      <c r="B26" s="238" t="s">
        <v>57</v>
      </c>
      <c r="C26" s="240" t="s">
        <v>58</v>
      </c>
      <c r="D26" s="240" t="s">
        <v>59</v>
      </c>
      <c r="E26" s="263" t="s">
        <v>128</v>
      </c>
      <c r="F26" s="263"/>
      <c r="G26" s="239" t="s">
        <v>60</v>
      </c>
      <c r="H26" s="238" t="s">
        <v>61</v>
      </c>
      <c r="I26" s="238" t="s">
        <v>62</v>
      </c>
      <c r="J26" s="238" t="s">
        <v>63</v>
      </c>
    </row>
    <row r="27" spans="1:10" ht="24" customHeight="1" x14ac:dyDescent="0.2">
      <c r="A27" s="236" t="s">
        <v>64</v>
      </c>
      <c r="B27" s="237"/>
      <c r="C27" s="236"/>
      <c r="D27" s="236" t="s">
        <v>139</v>
      </c>
      <c r="E27" s="264" t="s">
        <v>130</v>
      </c>
      <c r="F27" s="264"/>
      <c r="G27" s="235" t="s">
        <v>25</v>
      </c>
      <c r="H27" s="234">
        <v>1</v>
      </c>
      <c r="I27" s="233"/>
      <c r="J27" s="233"/>
    </row>
    <row r="28" spans="1:10" ht="24" customHeight="1" x14ac:dyDescent="0.2">
      <c r="A28" s="244" t="s">
        <v>66</v>
      </c>
      <c r="B28" s="245"/>
      <c r="C28" s="244"/>
      <c r="D28" s="244" t="s">
        <v>140</v>
      </c>
      <c r="E28" s="266" t="s">
        <v>137</v>
      </c>
      <c r="F28" s="266"/>
      <c r="G28" s="243" t="s">
        <v>67</v>
      </c>
      <c r="H28" s="242">
        <v>0.5</v>
      </c>
      <c r="I28" s="241"/>
      <c r="J28" s="241"/>
    </row>
    <row r="29" spans="1:10" ht="24" customHeight="1" x14ac:dyDescent="0.2">
      <c r="A29" s="244" t="s">
        <v>66</v>
      </c>
      <c r="B29" s="245"/>
      <c r="C29" s="244"/>
      <c r="D29" s="244" t="s">
        <v>68</v>
      </c>
      <c r="E29" s="266" t="s">
        <v>137</v>
      </c>
      <c r="F29" s="266"/>
      <c r="G29" s="243" t="s">
        <v>67</v>
      </c>
      <c r="H29" s="242">
        <v>1</v>
      </c>
      <c r="I29" s="241"/>
      <c r="J29" s="241"/>
    </row>
    <row r="30" spans="1:10" ht="24" customHeight="1" x14ac:dyDescent="0.2">
      <c r="A30" s="231" t="s">
        <v>69</v>
      </c>
      <c r="B30" s="232"/>
      <c r="C30" s="231"/>
      <c r="D30" s="231" t="s">
        <v>141</v>
      </c>
      <c r="E30" s="265" t="s">
        <v>142</v>
      </c>
      <c r="F30" s="265"/>
      <c r="G30" s="230" t="s">
        <v>28</v>
      </c>
      <c r="H30" s="229">
        <v>4</v>
      </c>
      <c r="I30" s="228"/>
      <c r="J30" s="228"/>
    </row>
    <row r="31" spans="1:10" ht="24" customHeight="1" x14ac:dyDescent="0.2">
      <c r="A31" s="231" t="s">
        <v>69</v>
      </c>
      <c r="B31" s="232"/>
      <c r="C31" s="231"/>
      <c r="D31" s="231" t="s">
        <v>33</v>
      </c>
      <c r="E31" s="265" t="s">
        <v>142</v>
      </c>
      <c r="F31" s="265"/>
      <c r="G31" s="230" t="s">
        <v>28</v>
      </c>
      <c r="H31" s="229">
        <v>1</v>
      </c>
      <c r="I31" s="228"/>
      <c r="J31" s="228"/>
    </row>
    <row r="32" spans="1:10" ht="24" customHeight="1" x14ac:dyDescent="0.2">
      <c r="A32" s="231" t="s">
        <v>69</v>
      </c>
      <c r="B32" s="232"/>
      <c r="C32" s="231"/>
      <c r="D32" s="231" t="s">
        <v>71</v>
      </c>
      <c r="E32" s="265" t="s">
        <v>142</v>
      </c>
      <c r="F32" s="265"/>
      <c r="G32" s="230" t="s">
        <v>28</v>
      </c>
      <c r="H32" s="229">
        <v>1</v>
      </c>
      <c r="I32" s="228"/>
      <c r="J32" s="228"/>
    </row>
    <row r="33" spans="1:10" ht="24" customHeight="1" x14ac:dyDescent="0.2">
      <c r="A33" s="231" t="s">
        <v>69</v>
      </c>
      <c r="B33" s="232"/>
      <c r="C33" s="231"/>
      <c r="D33" s="231" t="s">
        <v>143</v>
      </c>
      <c r="E33" s="265" t="s">
        <v>133</v>
      </c>
      <c r="F33" s="265"/>
      <c r="G33" s="230" t="s">
        <v>28</v>
      </c>
      <c r="H33" s="229">
        <v>1</v>
      </c>
      <c r="I33" s="228"/>
      <c r="J33" s="228"/>
    </row>
    <row r="34" spans="1:10" ht="24" customHeight="1" x14ac:dyDescent="0.2">
      <c r="A34" s="231" t="s">
        <v>69</v>
      </c>
      <c r="B34" s="232"/>
      <c r="C34" s="231"/>
      <c r="D34" s="231" t="s">
        <v>72</v>
      </c>
      <c r="E34" s="265" t="s">
        <v>131</v>
      </c>
      <c r="F34" s="265"/>
      <c r="G34" s="230" t="s">
        <v>29</v>
      </c>
      <c r="H34" s="229">
        <v>600</v>
      </c>
      <c r="I34" s="228"/>
      <c r="J34" s="228"/>
    </row>
    <row r="35" spans="1:10" ht="24" customHeight="1" x14ac:dyDescent="0.2">
      <c r="A35" s="231" t="s">
        <v>69</v>
      </c>
      <c r="B35" s="232"/>
      <c r="C35" s="231"/>
      <c r="D35" s="231" t="s">
        <v>134</v>
      </c>
      <c r="E35" s="265" t="s">
        <v>133</v>
      </c>
      <c r="F35" s="265"/>
      <c r="G35" s="230" t="s">
        <v>31</v>
      </c>
      <c r="H35" s="229">
        <v>180</v>
      </c>
      <c r="I35" s="228"/>
      <c r="J35" s="228"/>
    </row>
    <row r="36" spans="1:10" x14ac:dyDescent="0.2">
      <c r="A36" s="227"/>
      <c r="B36" s="227"/>
      <c r="C36" s="227"/>
      <c r="D36" s="227"/>
      <c r="E36" s="227"/>
      <c r="F36" s="226"/>
      <c r="G36" s="227"/>
      <c r="H36" s="226"/>
      <c r="I36" s="227"/>
      <c r="J36" s="226"/>
    </row>
    <row r="37" spans="1:10" ht="15" thickBot="1" x14ac:dyDescent="0.25">
      <c r="A37" s="227"/>
      <c r="B37" s="227"/>
      <c r="C37" s="227"/>
      <c r="D37" s="227"/>
      <c r="E37" s="227"/>
      <c r="F37" s="226"/>
      <c r="G37" s="227"/>
      <c r="H37" s="262"/>
      <c r="I37" s="262"/>
      <c r="J37" s="226"/>
    </row>
    <row r="38" spans="1:10" ht="0.95" customHeight="1" thickTop="1" x14ac:dyDescent="0.2">
      <c r="A38" s="225"/>
      <c r="B38" s="225"/>
      <c r="C38" s="225"/>
      <c r="D38" s="225"/>
      <c r="E38" s="225"/>
      <c r="F38" s="225"/>
      <c r="G38" s="225"/>
      <c r="H38" s="225"/>
      <c r="I38" s="225"/>
      <c r="J38" s="225"/>
    </row>
    <row r="39" spans="1:10" ht="18" customHeight="1" x14ac:dyDescent="0.2">
      <c r="A39" s="240" t="s">
        <v>96</v>
      </c>
      <c r="B39" s="238" t="s">
        <v>57</v>
      </c>
      <c r="C39" s="240" t="s">
        <v>58</v>
      </c>
      <c r="D39" s="240" t="s">
        <v>59</v>
      </c>
      <c r="E39" s="263" t="s">
        <v>128</v>
      </c>
      <c r="F39" s="263"/>
      <c r="G39" s="239" t="s">
        <v>60</v>
      </c>
      <c r="H39" s="238" t="s">
        <v>61</v>
      </c>
      <c r="I39" s="238" t="s">
        <v>62</v>
      </c>
      <c r="J39" s="238" t="s">
        <v>63</v>
      </c>
    </row>
    <row r="40" spans="1:10" ht="24" customHeight="1" x14ac:dyDescent="0.2">
      <c r="A40" s="236" t="s">
        <v>64</v>
      </c>
      <c r="B40" s="237"/>
      <c r="C40" s="236"/>
      <c r="D40" s="236" t="s">
        <v>162</v>
      </c>
      <c r="E40" s="264" t="s">
        <v>158</v>
      </c>
      <c r="F40" s="264"/>
      <c r="G40" s="235" t="s">
        <v>13</v>
      </c>
      <c r="H40" s="234">
        <v>1</v>
      </c>
      <c r="I40" s="233"/>
      <c r="J40" s="233"/>
    </row>
    <row r="41" spans="1:10" ht="24" customHeight="1" x14ac:dyDescent="0.2">
      <c r="A41" s="231" t="s">
        <v>69</v>
      </c>
      <c r="B41" s="232"/>
      <c r="C41" s="231"/>
      <c r="D41" s="231" t="s">
        <v>288</v>
      </c>
      <c r="E41" s="265" t="s">
        <v>144</v>
      </c>
      <c r="F41" s="265"/>
      <c r="G41" s="230" t="s">
        <v>29</v>
      </c>
      <c r="H41" s="229">
        <v>3.3300000000000003E-2</v>
      </c>
      <c r="I41" s="228"/>
      <c r="J41" s="228"/>
    </row>
    <row r="42" spans="1:10" ht="24" customHeight="1" x14ac:dyDescent="0.2">
      <c r="A42" s="231" t="s">
        <v>69</v>
      </c>
      <c r="B42" s="232"/>
      <c r="C42" s="231"/>
      <c r="D42" s="231" t="s">
        <v>289</v>
      </c>
      <c r="E42" s="265" t="s">
        <v>144</v>
      </c>
      <c r="F42" s="265"/>
      <c r="G42" s="230" t="s">
        <v>29</v>
      </c>
      <c r="H42" s="229">
        <v>1.67E-2</v>
      </c>
      <c r="I42" s="228"/>
      <c r="J42" s="228"/>
    </row>
    <row r="43" spans="1:10" x14ac:dyDescent="0.2">
      <c r="A43" s="227"/>
      <c r="B43" s="227"/>
      <c r="C43" s="227"/>
      <c r="D43" s="227"/>
      <c r="E43" s="227"/>
      <c r="F43" s="226"/>
      <c r="G43" s="227"/>
      <c r="H43" s="226"/>
      <c r="I43" s="227"/>
      <c r="J43" s="226"/>
    </row>
    <row r="44" spans="1:10" ht="15" thickBot="1" x14ac:dyDescent="0.25">
      <c r="A44" s="227"/>
      <c r="B44" s="227"/>
      <c r="C44" s="227"/>
      <c r="D44" s="227"/>
      <c r="E44" s="227"/>
      <c r="F44" s="226"/>
      <c r="G44" s="227"/>
      <c r="H44" s="262"/>
      <c r="I44" s="262"/>
      <c r="J44" s="226"/>
    </row>
    <row r="45" spans="1:10" ht="0.95" customHeight="1" thickTop="1" x14ac:dyDescent="0.2">
      <c r="A45" s="225"/>
      <c r="B45" s="225"/>
      <c r="C45" s="225"/>
      <c r="D45" s="225"/>
      <c r="E45" s="225"/>
      <c r="F45" s="225"/>
      <c r="G45" s="225"/>
      <c r="H45" s="225"/>
      <c r="I45" s="225"/>
      <c r="J45" s="225"/>
    </row>
    <row r="46" spans="1:10" ht="18" customHeight="1" x14ac:dyDescent="0.2">
      <c r="A46" s="240" t="s">
        <v>145</v>
      </c>
      <c r="B46" s="238" t="s">
        <v>57</v>
      </c>
      <c r="C46" s="240" t="s">
        <v>58</v>
      </c>
      <c r="D46" s="240" t="s">
        <v>59</v>
      </c>
      <c r="E46" s="263" t="s">
        <v>128</v>
      </c>
      <c r="F46" s="263"/>
      <c r="G46" s="239" t="s">
        <v>60</v>
      </c>
      <c r="H46" s="238" t="s">
        <v>61</v>
      </c>
      <c r="I46" s="238" t="s">
        <v>62</v>
      </c>
      <c r="J46" s="238" t="s">
        <v>63</v>
      </c>
    </row>
    <row r="47" spans="1:10" ht="24" customHeight="1" x14ac:dyDescent="0.2">
      <c r="A47" s="236" t="s">
        <v>64</v>
      </c>
      <c r="B47" s="237"/>
      <c r="C47" s="236"/>
      <c r="D47" s="236" t="s">
        <v>164</v>
      </c>
      <c r="E47" s="264" t="s">
        <v>149</v>
      </c>
      <c r="F47" s="264"/>
      <c r="G47" s="235" t="s">
        <v>13</v>
      </c>
      <c r="H47" s="234">
        <v>1</v>
      </c>
      <c r="I47" s="233"/>
      <c r="J47" s="233"/>
    </row>
    <row r="48" spans="1:10" ht="36" customHeight="1" x14ac:dyDescent="0.2">
      <c r="A48" s="244" t="s">
        <v>66</v>
      </c>
      <c r="B48" s="245"/>
      <c r="C48" s="244"/>
      <c r="D48" s="244" t="s">
        <v>88</v>
      </c>
      <c r="E48" s="266" t="s">
        <v>147</v>
      </c>
      <c r="F48" s="266"/>
      <c r="G48" s="243" t="s">
        <v>89</v>
      </c>
      <c r="H48" s="242">
        <v>1E-4</v>
      </c>
      <c r="I48" s="241"/>
      <c r="J48" s="241"/>
    </row>
    <row r="49" spans="1:10" ht="36" customHeight="1" x14ac:dyDescent="0.2">
      <c r="A49" s="244" t="s">
        <v>66</v>
      </c>
      <c r="B49" s="245"/>
      <c r="C49" s="244"/>
      <c r="D49" s="244" t="s">
        <v>183</v>
      </c>
      <c r="E49" s="266" t="s">
        <v>147</v>
      </c>
      <c r="F49" s="266"/>
      <c r="G49" s="243" t="s">
        <v>150</v>
      </c>
      <c r="H49" s="242">
        <v>1E-3</v>
      </c>
      <c r="I49" s="241"/>
      <c r="J49" s="241"/>
    </row>
    <row r="50" spans="1:10" ht="24" customHeight="1" x14ac:dyDescent="0.2">
      <c r="A50" s="244" t="s">
        <v>66</v>
      </c>
      <c r="B50" s="245"/>
      <c r="C50" s="244"/>
      <c r="D50" s="244" t="s">
        <v>80</v>
      </c>
      <c r="E50" s="266" t="s">
        <v>137</v>
      </c>
      <c r="F50" s="266"/>
      <c r="G50" s="243" t="s">
        <v>79</v>
      </c>
      <c r="H50" s="242">
        <v>1E-3</v>
      </c>
      <c r="I50" s="241"/>
      <c r="J50" s="241"/>
    </row>
    <row r="51" spans="1:10" x14ac:dyDescent="0.2">
      <c r="A51" s="227"/>
      <c r="B51" s="227"/>
      <c r="C51" s="227"/>
      <c r="D51" s="227"/>
      <c r="E51" s="227"/>
      <c r="F51" s="226"/>
      <c r="G51" s="227"/>
      <c r="H51" s="226"/>
      <c r="I51" s="227"/>
      <c r="J51" s="226"/>
    </row>
    <row r="52" spans="1:10" ht="15" thickBot="1" x14ac:dyDescent="0.25">
      <c r="A52" s="227"/>
      <c r="B52" s="227"/>
      <c r="C52" s="227"/>
      <c r="D52" s="227"/>
      <c r="E52" s="227"/>
      <c r="F52" s="226"/>
      <c r="G52" s="227"/>
      <c r="H52" s="262"/>
      <c r="I52" s="262"/>
      <c r="J52" s="226"/>
    </row>
    <row r="53" spans="1:10" ht="0.95" customHeight="1" thickTop="1" x14ac:dyDescent="0.2">
      <c r="A53" s="225"/>
      <c r="B53" s="225"/>
      <c r="C53" s="225"/>
      <c r="D53" s="225"/>
      <c r="E53" s="225"/>
      <c r="F53" s="225"/>
      <c r="G53" s="225"/>
      <c r="H53" s="225"/>
      <c r="I53" s="225"/>
      <c r="J53" s="225"/>
    </row>
    <row r="54" spans="1:10" ht="18" customHeight="1" x14ac:dyDescent="0.2">
      <c r="A54" s="240" t="s">
        <v>99</v>
      </c>
      <c r="B54" s="238" t="s">
        <v>57</v>
      </c>
      <c r="C54" s="240" t="s">
        <v>58</v>
      </c>
      <c r="D54" s="240" t="s">
        <v>59</v>
      </c>
      <c r="E54" s="263" t="s">
        <v>128</v>
      </c>
      <c r="F54" s="263"/>
      <c r="G54" s="239" t="s">
        <v>60</v>
      </c>
      <c r="H54" s="238" t="s">
        <v>61</v>
      </c>
      <c r="I54" s="238" t="s">
        <v>62</v>
      </c>
      <c r="J54" s="238" t="s">
        <v>63</v>
      </c>
    </row>
    <row r="55" spans="1:10" ht="24" customHeight="1" x14ac:dyDescent="0.2">
      <c r="A55" s="236" t="s">
        <v>64</v>
      </c>
      <c r="B55" s="237"/>
      <c r="C55" s="236"/>
      <c r="D55" s="236" t="s">
        <v>166</v>
      </c>
      <c r="E55" s="264" t="s">
        <v>149</v>
      </c>
      <c r="F55" s="264"/>
      <c r="G55" s="235" t="s">
        <v>13</v>
      </c>
      <c r="H55" s="234">
        <v>1</v>
      </c>
      <c r="I55" s="233"/>
      <c r="J55" s="233"/>
    </row>
    <row r="56" spans="1:10" ht="36" customHeight="1" x14ac:dyDescent="0.2">
      <c r="A56" s="244" t="s">
        <v>66</v>
      </c>
      <c r="B56" s="245"/>
      <c r="C56" s="244"/>
      <c r="D56" s="244" t="s">
        <v>88</v>
      </c>
      <c r="E56" s="266" t="s">
        <v>147</v>
      </c>
      <c r="F56" s="266"/>
      <c r="G56" s="243" t="s">
        <v>89</v>
      </c>
      <c r="H56" s="242">
        <v>1E-4</v>
      </c>
      <c r="I56" s="241"/>
      <c r="J56" s="241"/>
    </row>
    <row r="57" spans="1:10" ht="60" customHeight="1" x14ac:dyDescent="0.2">
      <c r="A57" s="244" t="s">
        <v>66</v>
      </c>
      <c r="B57" s="245"/>
      <c r="C57" s="244"/>
      <c r="D57" s="244" t="s">
        <v>187</v>
      </c>
      <c r="E57" s="266" t="s">
        <v>147</v>
      </c>
      <c r="F57" s="266"/>
      <c r="G57" s="243" t="s">
        <v>89</v>
      </c>
      <c r="H57" s="242">
        <v>1E-3</v>
      </c>
      <c r="I57" s="241"/>
      <c r="J57" s="241"/>
    </row>
    <row r="58" spans="1:10" ht="48" customHeight="1" x14ac:dyDescent="0.2">
      <c r="A58" s="244" t="s">
        <v>66</v>
      </c>
      <c r="B58" s="245"/>
      <c r="C58" s="244"/>
      <c r="D58" s="244" t="s">
        <v>184</v>
      </c>
      <c r="E58" s="266" t="s">
        <v>147</v>
      </c>
      <c r="F58" s="266"/>
      <c r="G58" s="243" t="s">
        <v>89</v>
      </c>
      <c r="H58" s="242">
        <v>2E-3</v>
      </c>
      <c r="I58" s="241"/>
      <c r="J58" s="241"/>
    </row>
    <row r="59" spans="1:10" ht="36" customHeight="1" x14ac:dyDescent="0.2">
      <c r="A59" s="244" t="s">
        <v>66</v>
      </c>
      <c r="B59" s="245"/>
      <c r="C59" s="244"/>
      <c r="D59" s="244" t="s">
        <v>183</v>
      </c>
      <c r="E59" s="266" t="s">
        <v>147</v>
      </c>
      <c r="F59" s="266"/>
      <c r="G59" s="243" t="s">
        <v>150</v>
      </c>
      <c r="H59" s="242">
        <v>8.0000000000000002E-3</v>
      </c>
      <c r="I59" s="241"/>
      <c r="J59" s="241"/>
    </row>
    <row r="60" spans="1:10" ht="48" customHeight="1" x14ac:dyDescent="0.2">
      <c r="A60" s="244" t="s">
        <v>66</v>
      </c>
      <c r="B60" s="245"/>
      <c r="C60" s="244"/>
      <c r="D60" s="244" t="s">
        <v>185</v>
      </c>
      <c r="E60" s="266" t="s">
        <v>147</v>
      </c>
      <c r="F60" s="266"/>
      <c r="G60" s="243" t="s">
        <v>150</v>
      </c>
      <c r="H60" s="242">
        <v>6.0000000000000001E-3</v>
      </c>
      <c r="I60" s="241"/>
      <c r="J60" s="241"/>
    </row>
    <row r="61" spans="1:10" ht="60" customHeight="1" x14ac:dyDescent="0.2">
      <c r="A61" s="244" t="s">
        <v>66</v>
      </c>
      <c r="B61" s="245"/>
      <c r="C61" s="244"/>
      <c r="D61" s="244" t="s">
        <v>186</v>
      </c>
      <c r="E61" s="266" t="s">
        <v>147</v>
      </c>
      <c r="F61" s="266"/>
      <c r="G61" s="243" t="s">
        <v>150</v>
      </c>
      <c r="H61" s="242">
        <v>7.0000000000000001E-3</v>
      </c>
      <c r="I61" s="241"/>
      <c r="J61" s="241"/>
    </row>
    <row r="62" spans="1:10" ht="24" customHeight="1" x14ac:dyDescent="0.2">
      <c r="A62" s="244" t="s">
        <v>66</v>
      </c>
      <c r="B62" s="245"/>
      <c r="C62" s="244"/>
      <c r="D62" s="244" t="s">
        <v>80</v>
      </c>
      <c r="E62" s="266" t="s">
        <v>137</v>
      </c>
      <c r="F62" s="266"/>
      <c r="G62" s="243" t="s">
        <v>79</v>
      </c>
      <c r="H62" s="242">
        <v>8.0000000000000002E-3</v>
      </c>
      <c r="I62" s="241"/>
      <c r="J62" s="241"/>
    </row>
    <row r="63" spans="1:10" x14ac:dyDescent="0.2">
      <c r="A63" s="227"/>
      <c r="B63" s="227"/>
      <c r="C63" s="227"/>
      <c r="D63" s="227"/>
      <c r="E63" s="227"/>
      <c r="F63" s="226"/>
      <c r="G63" s="227"/>
      <c r="H63" s="226"/>
      <c r="I63" s="227"/>
      <c r="J63" s="226"/>
    </row>
    <row r="64" spans="1:10" ht="15" thickBot="1" x14ac:dyDescent="0.25">
      <c r="A64" s="227"/>
      <c r="B64" s="227"/>
      <c r="C64" s="227"/>
      <c r="D64" s="227"/>
      <c r="E64" s="227"/>
      <c r="F64" s="226"/>
      <c r="G64" s="227"/>
      <c r="H64" s="262"/>
      <c r="I64" s="262"/>
      <c r="J64" s="226"/>
    </row>
    <row r="65" spans="1:10" ht="0.95" customHeight="1" thickTop="1" x14ac:dyDescent="0.2">
      <c r="A65" s="225"/>
      <c r="B65" s="225"/>
      <c r="C65" s="225"/>
      <c r="D65" s="225"/>
      <c r="E65" s="225"/>
      <c r="F65" s="225"/>
      <c r="G65" s="225"/>
      <c r="H65" s="225"/>
      <c r="I65" s="225"/>
      <c r="J65" s="225"/>
    </row>
    <row r="66" spans="1:10" ht="18" customHeight="1" x14ac:dyDescent="0.2">
      <c r="A66" s="240" t="s">
        <v>167</v>
      </c>
      <c r="B66" s="238" t="s">
        <v>57</v>
      </c>
      <c r="C66" s="240" t="s">
        <v>58</v>
      </c>
      <c r="D66" s="240" t="s">
        <v>59</v>
      </c>
      <c r="E66" s="263" t="s">
        <v>128</v>
      </c>
      <c r="F66" s="263"/>
      <c r="G66" s="239" t="s">
        <v>60</v>
      </c>
      <c r="H66" s="238" t="s">
        <v>61</v>
      </c>
      <c r="I66" s="238" t="s">
        <v>62</v>
      </c>
      <c r="J66" s="238" t="s">
        <v>63</v>
      </c>
    </row>
    <row r="67" spans="1:10" ht="24" customHeight="1" x14ac:dyDescent="0.2">
      <c r="A67" s="236" t="s">
        <v>64</v>
      </c>
      <c r="B67" s="237"/>
      <c r="C67" s="236"/>
      <c r="D67" s="236" t="s">
        <v>169</v>
      </c>
      <c r="E67" s="264" t="s">
        <v>149</v>
      </c>
      <c r="F67" s="264"/>
      <c r="G67" s="235" t="s">
        <v>13</v>
      </c>
      <c r="H67" s="234">
        <v>1</v>
      </c>
      <c r="I67" s="233"/>
      <c r="J67" s="233"/>
    </row>
    <row r="68" spans="1:10" ht="36" customHeight="1" x14ac:dyDescent="0.2">
      <c r="A68" s="244" t="s">
        <v>66</v>
      </c>
      <c r="B68" s="245"/>
      <c r="C68" s="244"/>
      <c r="D68" s="244" t="s">
        <v>88</v>
      </c>
      <c r="E68" s="266" t="s">
        <v>147</v>
      </c>
      <c r="F68" s="266"/>
      <c r="G68" s="243" t="s">
        <v>89</v>
      </c>
      <c r="H68" s="242">
        <v>1E-4</v>
      </c>
      <c r="I68" s="241"/>
      <c r="J68" s="241"/>
    </row>
    <row r="69" spans="1:10" ht="60" customHeight="1" x14ac:dyDescent="0.2">
      <c r="A69" s="244" t="s">
        <v>66</v>
      </c>
      <c r="B69" s="245"/>
      <c r="C69" s="244"/>
      <c r="D69" s="244" t="s">
        <v>187</v>
      </c>
      <c r="E69" s="266" t="s">
        <v>147</v>
      </c>
      <c r="F69" s="266"/>
      <c r="G69" s="243" t="s">
        <v>89</v>
      </c>
      <c r="H69" s="242">
        <v>1E-3</v>
      </c>
      <c r="I69" s="241"/>
      <c r="J69" s="241"/>
    </row>
    <row r="70" spans="1:10" ht="48" customHeight="1" x14ac:dyDescent="0.2">
      <c r="A70" s="244" t="s">
        <v>66</v>
      </c>
      <c r="B70" s="245"/>
      <c r="C70" s="244"/>
      <c r="D70" s="244" t="s">
        <v>189</v>
      </c>
      <c r="E70" s="266" t="s">
        <v>147</v>
      </c>
      <c r="F70" s="266"/>
      <c r="G70" s="243" t="s">
        <v>89</v>
      </c>
      <c r="H70" s="242">
        <v>1E-3</v>
      </c>
      <c r="I70" s="241"/>
      <c r="J70" s="241"/>
    </row>
    <row r="71" spans="1:10" ht="36" customHeight="1" x14ac:dyDescent="0.2">
      <c r="A71" s="244" t="s">
        <v>66</v>
      </c>
      <c r="B71" s="245"/>
      <c r="C71" s="244"/>
      <c r="D71" s="244" t="s">
        <v>183</v>
      </c>
      <c r="E71" s="266" t="s">
        <v>147</v>
      </c>
      <c r="F71" s="266"/>
      <c r="G71" s="243" t="s">
        <v>150</v>
      </c>
      <c r="H71" s="242">
        <v>3.0000000000000001E-3</v>
      </c>
      <c r="I71" s="241"/>
      <c r="J71" s="241"/>
    </row>
    <row r="72" spans="1:10" ht="48" customHeight="1" x14ac:dyDescent="0.2">
      <c r="A72" s="244" t="s">
        <v>66</v>
      </c>
      <c r="B72" s="245"/>
      <c r="C72" s="244"/>
      <c r="D72" s="244" t="s">
        <v>188</v>
      </c>
      <c r="E72" s="266" t="s">
        <v>147</v>
      </c>
      <c r="F72" s="266"/>
      <c r="G72" s="243" t="s">
        <v>150</v>
      </c>
      <c r="H72" s="242">
        <v>2E-3</v>
      </c>
      <c r="I72" s="241"/>
      <c r="J72" s="241"/>
    </row>
    <row r="73" spans="1:10" ht="60" customHeight="1" x14ac:dyDescent="0.2">
      <c r="A73" s="244" t="s">
        <v>66</v>
      </c>
      <c r="B73" s="245"/>
      <c r="C73" s="244"/>
      <c r="D73" s="244" t="s">
        <v>186</v>
      </c>
      <c r="E73" s="266" t="s">
        <v>147</v>
      </c>
      <c r="F73" s="266"/>
      <c r="G73" s="243" t="s">
        <v>150</v>
      </c>
      <c r="H73" s="242">
        <v>2E-3</v>
      </c>
      <c r="I73" s="241"/>
      <c r="J73" s="241"/>
    </row>
    <row r="74" spans="1:10" ht="24" customHeight="1" x14ac:dyDescent="0.2">
      <c r="A74" s="244" t="s">
        <v>66</v>
      </c>
      <c r="B74" s="245"/>
      <c r="C74" s="244"/>
      <c r="D74" s="244" t="s">
        <v>80</v>
      </c>
      <c r="E74" s="266" t="s">
        <v>137</v>
      </c>
      <c r="F74" s="266"/>
      <c r="G74" s="243" t="s">
        <v>79</v>
      </c>
      <c r="H74" s="242">
        <v>3.0000000000000001E-3</v>
      </c>
      <c r="I74" s="241"/>
      <c r="J74" s="241"/>
    </row>
    <row r="75" spans="1:10" x14ac:dyDescent="0.2">
      <c r="A75" s="227"/>
      <c r="B75" s="227"/>
      <c r="C75" s="227"/>
      <c r="D75" s="227"/>
      <c r="E75" s="227"/>
      <c r="F75" s="226"/>
      <c r="G75" s="227"/>
      <c r="H75" s="226"/>
      <c r="I75" s="227"/>
      <c r="J75" s="226"/>
    </row>
    <row r="76" spans="1:10" ht="15" thickBot="1" x14ac:dyDescent="0.25">
      <c r="A76" s="227"/>
      <c r="B76" s="227"/>
      <c r="C76" s="227"/>
      <c r="D76" s="227"/>
      <c r="E76" s="227"/>
      <c r="F76" s="226"/>
      <c r="G76" s="227"/>
      <c r="H76" s="262"/>
      <c r="I76" s="262"/>
      <c r="J76" s="226"/>
    </row>
    <row r="77" spans="1:10" ht="0.95" customHeight="1" thickTop="1" x14ac:dyDescent="0.2">
      <c r="A77" s="225"/>
      <c r="B77" s="225"/>
      <c r="C77" s="225"/>
      <c r="D77" s="225"/>
      <c r="E77" s="225"/>
      <c r="F77" s="225"/>
      <c r="G77" s="225"/>
      <c r="H77" s="225"/>
      <c r="I77" s="225"/>
      <c r="J77" s="225"/>
    </row>
    <row r="78" spans="1:10" ht="18" customHeight="1" x14ac:dyDescent="0.2">
      <c r="A78" s="240" t="s">
        <v>170</v>
      </c>
      <c r="B78" s="238" t="s">
        <v>57</v>
      </c>
      <c r="C78" s="240" t="s">
        <v>58</v>
      </c>
      <c r="D78" s="240" t="s">
        <v>59</v>
      </c>
      <c r="E78" s="263" t="s">
        <v>128</v>
      </c>
      <c r="F78" s="263"/>
      <c r="G78" s="239" t="s">
        <v>60</v>
      </c>
      <c r="H78" s="238" t="s">
        <v>61</v>
      </c>
      <c r="I78" s="238" t="s">
        <v>62</v>
      </c>
      <c r="J78" s="238" t="s">
        <v>63</v>
      </c>
    </row>
    <row r="79" spans="1:10" ht="48" customHeight="1" x14ac:dyDescent="0.2">
      <c r="A79" s="236" t="s">
        <v>64</v>
      </c>
      <c r="B79" s="237"/>
      <c r="C79" s="236"/>
      <c r="D79" s="236" t="s">
        <v>172</v>
      </c>
      <c r="E79" s="264" t="s">
        <v>149</v>
      </c>
      <c r="F79" s="264"/>
      <c r="G79" s="235" t="s">
        <v>24</v>
      </c>
      <c r="H79" s="234">
        <v>1</v>
      </c>
      <c r="I79" s="233"/>
      <c r="J79" s="233"/>
    </row>
    <row r="80" spans="1:10" ht="36" customHeight="1" x14ac:dyDescent="0.2">
      <c r="A80" s="244" t="s">
        <v>66</v>
      </c>
      <c r="B80" s="245"/>
      <c r="C80" s="244"/>
      <c r="D80" s="244" t="s">
        <v>88</v>
      </c>
      <c r="E80" s="266" t="s">
        <v>147</v>
      </c>
      <c r="F80" s="266"/>
      <c r="G80" s="243" t="s">
        <v>89</v>
      </c>
      <c r="H80" s="242">
        <v>5.8999999999999999E-3</v>
      </c>
      <c r="I80" s="241"/>
      <c r="J80" s="241"/>
    </row>
    <row r="81" spans="1:10" ht="60" customHeight="1" x14ac:dyDescent="0.2">
      <c r="A81" s="244" t="s">
        <v>66</v>
      </c>
      <c r="B81" s="245"/>
      <c r="C81" s="244"/>
      <c r="D81" s="244" t="s">
        <v>187</v>
      </c>
      <c r="E81" s="266" t="s">
        <v>147</v>
      </c>
      <c r="F81" s="266"/>
      <c r="G81" s="243" t="s">
        <v>89</v>
      </c>
      <c r="H81" s="242">
        <v>5.2699999999999997E-2</v>
      </c>
      <c r="I81" s="241"/>
      <c r="J81" s="241"/>
    </row>
    <row r="82" spans="1:10" ht="24" customHeight="1" x14ac:dyDescent="0.2">
      <c r="A82" s="244" t="s">
        <v>66</v>
      </c>
      <c r="B82" s="245"/>
      <c r="C82" s="244"/>
      <c r="D82" s="244" t="s">
        <v>191</v>
      </c>
      <c r="E82" s="266" t="s">
        <v>147</v>
      </c>
      <c r="F82" s="266"/>
      <c r="G82" s="243" t="s">
        <v>89</v>
      </c>
      <c r="H82" s="242">
        <v>7.1999999999999998E-3</v>
      </c>
      <c r="I82" s="241"/>
      <c r="J82" s="241"/>
    </row>
    <row r="83" spans="1:10" ht="48" customHeight="1" x14ac:dyDescent="0.2">
      <c r="A83" s="244" t="s">
        <v>66</v>
      </c>
      <c r="B83" s="245"/>
      <c r="C83" s="244"/>
      <c r="D83" s="244" t="s">
        <v>184</v>
      </c>
      <c r="E83" s="266" t="s">
        <v>147</v>
      </c>
      <c r="F83" s="266"/>
      <c r="G83" s="243" t="s">
        <v>89</v>
      </c>
      <c r="H83" s="242">
        <v>4.07E-2</v>
      </c>
      <c r="I83" s="241"/>
      <c r="J83" s="241"/>
    </row>
    <row r="84" spans="1:10" ht="36" customHeight="1" x14ac:dyDescent="0.2">
      <c r="A84" s="244" t="s">
        <v>66</v>
      </c>
      <c r="B84" s="245"/>
      <c r="C84" s="244"/>
      <c r="D84" s="244" t="s">
        <v>190</v>
      </c>
      <c r="E84" s="266" t="s">
        <v>147</v>
      </c>
      <c r="F84" s="266"/>
      <c r="G84" s="243" t="s">
        <v>89</v>
      </c>
      <c r="H84" s="242">
        <v>7.1999999999999998E-3</v>
      </c>
      <c r="I84" s="241"/>
      <c r="J84" s="241"/>
    </row>
    <row r="85" spans="1:10" ht="48" customHeight="1" x14ac:dyDescent="0.2">
      <c r="A85" s="244" t="s">
        <v>66</v>
      </c>
      <c r="B85" s="245"/>
      <c r="C85" s="244"/>
      <c r="D85" s="244" t="s">
        <v>189</v>
      </c>
      <c r="E85" s="266" t="s">
        <v>147</v>
      </c>
      <c r="F85" s="266"/>
      <c r="G85" s="243" t="s">
        <v>89</v>
      </c>
      <c r="H85" s="242">
        <v>5.7999999999999996E-3</v>
      </c>
      <c r="I85" s="241"/>
      <c r="J85" s="241"/>
    </row>
    <row r="86" spans="1:10" ht="36" customHeight="1" x14ac:dyDescent="0.2">
      <c r="A86" s="244" t="s">
        <v>66</v>
      </c>
      <c r="B86" s="245"/>
      <c r="C86" s="244"/>
      <c r="D86" s="244" t="s">
        <v>183</v>
      </c>
      <c r="E86" s="266" t="s">
        <v>147</v>
      </c>
      <c r="F86" s="266"/>
      <c r="G86" s="243" t="s">
        <v>150</v>
      </c>
      <c r="H86" s="242">
        <v>5.16E-2</v>
      </c>
      <c r="I86" s="241"/>
      <c r="J86" s="241"/>
    </row>
    <row r="87" spans="1:10" ht="48" customHeight="1" x14ac:dyDescent="0.2">
      <c r="A87" s="244" t="s">
        <v>66</v>
      </c>
      <c r="B87" s="245"/>
      <c r="C87" s="244"/>
      <c r="D87" s="244" t="s">
        <v>185</v>
      </c>
      <c r="E87" s="266" t="s">
        <v>147</v>
      </c>
      <c r="F87" s="266"/>
      <c r="G87" s="243" t="s">
        <v>150</v>
      </c>
      <c r="H87" s="242">
        <v>5.7999999999999996E-3</v>
      </c>
      <c r="I87" s="241"/>
      <c r="J87" s="241"/>
    </row>
    <row r="88" spans="1:10" ht="48" customHeight="1" x14ac:dyDescent="0.2">
      <c r="A88" s="244" t="s">
        <v>66</v>
      </c>
      <c r="B88" s="245"/>
      <c r="C88" s="244"/>
      <c r="D88" s="244" t="s">
        <v>188</v>
      </c>
      <c r="E88" s="266" t="s">
        <v>147</v>
      </c>
      <c r="F88" s="266"/>
      <c r="G88" s="243" t="s">
        <v>150</v>
      </c>
      <c r="H88" s="242">
        <v>5.1700000000000003E-2</v>
      </c>
      <c r="I88" s="241"/>
      <c r="J88" s="241"/>
    </row>
    <row r="89" spans="1:10" ht="60" customHeight="1" x14ac:dyDescent="0.2">
      <c r="A89" s="244" t="s">
        <v>66</v>
      </c>
      <c r="B89" s="245"/>
      <c r="C89" s="244"/>
      <c r="D89" s="244" t="s">
        <v>186</v>
      </c>
      <c r="E89" s="266" t="s">
        <v>147</v>
      </c>
      <c r="F89" s="266"/>
      <c r="G89" s="243" t="s">
        <v>150</v>
      </c>
      <c r="H89" s="242">
        <v>1.6799999999999999E-2</v>
      </c>
      <c r="I89" s="241"/>
      <c r="J89" s="241"/>
    </row>
    <row r="90" spans="1:10" ht="24" customHeight="1" x14ac:dyDescent="0.2">
      <c r="A90" s="244" t="s">
        <v>66</v>
      </c>
      <c r="B90" s="245"/>
      <c r="C90" s="244"/>
      <c r="D90" s="244" t="s">
        <v>193</v>
      </c>
      <c r="E90" s="266" t="s">
        <v>147</v>
      </c>
      <c r="F90" s="266"/>
      <c r="G90" s="243" t="s">
        <v>150</v>
      </c>
      <c r="H90" s="242">
        <v>5.0299999999999997E-2</v>
      </c>
      <c r="I90" s="241"/>
      <c r="J90" s="241"/>
    </row>
    <row r="91" spans="1:10" ht="36" customHeight="1" x14ac:dyDescent="0.2">
      <c r="A91" s="244" t="s">
        <v>66</v>
      </c>
      <c r="B91" s="245"/>
      <c r="C91" s="244"/>
      <c r="D91" s="244" t="s">
        <v>192</v>
      </c>
      <c r="E91" s="266" t="s">
        <v>147</v>
      </c>
      <c r="F91" s="266"/>
      <c r="G91" s="243" t="s">
        <v>150</v>
      </c>
      <c r="H91" s="242">
        <v>5.0299999999999997E-2</v>
      </c>
      <c r="I91" s="241"/>
      <c r="J91" s="241"/>
    </row>
    <row r="92" spans="1:10" ht="24" customHeight="1" x14ac:dyDescent="0.2">
      <c r="A92" s="244" t="s">
        <v>66</v>
      </c>
      <c r="B92" s="245"/>
      <c r="C92" s="244"/>
      <c r="D92" s="244" t="s">
        <v>80</v>
      </c>
      <c r="E92" s="266" t="s">
        <v>137</v>
      </c>
      <c r="F92" s="266"/>
      <c r="G92" s="243" t="s">
        <v>79</v>
      </c>
      <c r="H92" s="242">
        <v>5.7500000000000002E-2</v>
      </c>
      <c r="I92" s="241"/>
      <c r="J92" s="241"/>
    </row>
    <row r="93" spans="1:10" x14ac:dyDescent="0.2">
      <c r="A93" s="227"/>
      <c r="B93" s="227"/>
      <c r="C93" s="227"/>
      <c r="D93" s="227"/>
      <c r="E93" s="227"/>
      <c r="F93" s="226"/>
      <c r="G93" s="227"/>
      <c r="H93" s="226"/>
      <c r="I93" s="227"/>
      <c r="J93" s="226"/>
    </row>
    <row r="94" spans="1:10" ht="15" thickBot="1" x14ac:dyDescent="0.25">
      <c r="A94" s="227"/>
      <c r="B94" s="227"/>
      <c r="C94" s="227"/>
      <c r="D94" s="227"/>
      <c r="E94" s="227"/>
      <c r="F94" s="226"/>
      <c r="G94" s="227"/>
      <c r="H94" s="262"/>
      <c r="I94" s="262"/>
      <c r="J94" s="226"/>
    </row>
    <row r="95" spans="1:10" ht="0.95" customHeight="1" thickTop="1" x14ac:dyDescent="0.2">
      <c r="A95" s="225"/>
      <c r="B95" s="225"/>
      <c r="C95" s="225"/>
      <c r="D95" s="225"/>
      <c r="E95" s="225"/>
      <c r="F95" s="225"/>
      <c r="G95" s="225"/>
      <c r="H95" s="225"/>
      <c r="I95" s="225"/>
      <c r="J95" s="225"/>
    </row>
    <row r="96" spans="1:10" ht="18" customHeight="1" x14ac:dyDescent="0.2">
      <c r="A96" s="240" t="s">
        <v>173</v>
      </c>
      <c r="B96" s="238" t="s">
        <v>57</v>
      </c>
      <c r="C96" s="240" t="s">
        <v>58</v>
      </c>
      <c r="D96" s="240" t="s">
        <v>59</v>
      </c>
      <c r="E96" s="263" t="s">
        <v>128</v>
      </c>
      <c r="F96" s="263"/>
      <c r="G96" s="239" t="s">
        <v>60</v>
      </c>
      <c r="H96" s="238" t="s">
        <v>61</v>
      </c>
      <c r="I96" s="238" t="s">
        <v>62</v>
      </c>
      <c r="J96" s="238" t="s">
        <v>63</v>
      </c>
    </row>
    <row r="97" spans="1:10" ht="36" customHeight="1" x14ac:dyDescent="0.2">
      <c r="A97" s="236" t="s">
        <v>64</v>
      </c>
      <c r="B97" s="237"/>
      <c r="C97" s="236"/>
      <c r="D97" s="236" t="s">
        <v>175</v>
      </c>
      <c r="E97" s="264" t="s">
        <v>146</v>
      </c>
      <c r="F97" s="264"/>
      <c r="G97" s="235" t="s">
        <v>24</v>
      </c>
      <c r="H97" s="234">
        <v>1</v>
      </c>
      <c r="I97" s="233"/>
      <c r="J97" s="233"/>
    </row>
    <row r="98" spans="1:10" ht="36" customHeight="1" x14ac:dyDescent="0.2">
      <c r="A98" s="244" t="s">
        <v>66</v>
      </c>
      <c r="B98" s="245"/>
      <c r="C98" s="244"/>
      <c r="D98" s="244" t="s">
        <v>195</v>
      </c>
      <c r="E98" s="266" t="s">
        <v>147</v>
      </c>
      <c r="F98" s="266"/>
      <c r="G98" s="243" t="s">
        <v>89</v>
      </c>
      <c r="H98" s="242">
        <v>1.15E-2</v>
      </c>
      <c r="I98" s="241"/>
      <c r="J98" s="241"/>
    </row>
    <row r="99" spans="1:10" ht="36" customHeight="1" x14ac:dyDescent="0.2">
      <c r="A99" s="244" t="s">
        <v>66</v>
      </c>
      <c r="B99" s="245"/>
      <c r="C99" s="244"/>
      <c r="D99" s="244" t="s">
        <v>194</v>
      </c>
      <c r="E99" s="266" t="s">
        <v>147</v>
      </c>
      <c r="F99" s="266"/>
      <c r="G99" s="243" t="s">
        <v>150</v>
      </c>
      <c r="H99" s="242">
        <v>1.95E-2</v>
      </c>
      <c r="I99" s="241"/>
      <c r="J99" s="241"/>
    </row>
    <row r="100" spans="1:10" ht="48" customHeight="1" x14ac:dyDescent="0.2">
      <c r="A100" s="244" t="s">
        <v>66</v>
      </c>
      <c r="B100" s="245"/>
      <c r="C100" s="244"/>
      <c r="D100" s="244" t="s">
        <v>196</v>
      </c>
      <c r="E100" s="266" t="s">
        <v>152</v>
      </c>
      <c r="F100" s="266"/>
      <c r="G100" s="243" t="s">
        <v>24</v>
      </c>
      <c r="H100" s="242">
        <v>1.25</v>
      </c>
      <c r="I100" s="241"/>
      <c r="J100" s="241"/>
    </row>
    <row r="101" spans="1:10" ht="24" customHeight="1" x14ac:dyDescent="0.2">
      <c r="A101" s="244" t="s">
        <v>66</v>
      </c>
      <c r="B101" s="245"/>
      <c r="C101" s="244"/>
      <c r="D101" s="244" t="s">
        <v>80</v>
      </c>
      <c r="E101" s="266" t="s">
        <v>137</v>
      </c>
      <c r="F101" s="266"/>
      <c r="G101" s="243" t="s">
        <v>79</v>
      </c>
      <c r="H101" s="242">
        <v>3.1E-2</v>
      </c>
      <c r="I101" s="241"/>
      <c r="J101" s="241"/>
    </row>
    <row r="102" spans="1:10" x14ac:dyDescent="0.2">
      <c r="A102" s="227"/>
      <c r="B102" s="227"/>
      <c r="C102" s="227"/>
      <c r="D102" s="227"/>
      <c r="E102" s="227"/>
      <c r="F102" s="226"/>
      <c r="G102" s="227"/>
      <c r="H102" s="226"/>
      <c r="I102" s="227"/>
      <c r="J102" s="226"/>
    </row>
    <row r="103" spans="1:10" ht="15" thickBot="1" x14ac:dyDescent="0.25">
      <c r="A103" s="227"/>
      <c r="B103" s="227"/>
      <c r="C103" s="227"/>
      <c r="D103" s="227"/>
      <c r="E103" s="227"/>
      <c r="F103" s="226"/>
      <c r="G103" s="227"/>
      <c r="H103" s="262"/>
      <c r="I103" s="262"/>
      <c r="J103" s="226"/>
    </row>
    <row r="104" spans="1:10" ht="0.95" customHeight="1" thickTop="1" x14ac:dyDescent="0.2">
      <c r="A104" s="225"/>
      <c r="B104" s="225"/>
      <c r="C104" s="225"/>
      <c r="D104" s="225"/>
      <c r="E104" s="225"/>
      <c r="F104" s="225"/>
      <c r="G104" s="225"/>
      <c r="H104" s="225"/>
      <c r="I104" s="225"/>
      <c r="J104" s="225"/>
    </row>
    <row r="105" spans="1:10" ht="18" customHeight="1" x14ac:dyDescent="0.2">
      <c r="A105" s="240" t="s">
        <v>176</v>
      </c>
      <c r="B105" s="238" t="s">
        <v>57</v>
      </c>
      <c r="C105" s="240" t="s">
        <v>58</v>
      </c>
      <c r="D105" s="240" t="s">
        <v>59</v>
      </c>
      <c r="E105" s="263" t="s">
        <v>128</v>
      </c>
      <c r="F105" s="263"/>
      <c r="G105" s="239" t="s">
        <v>60</v>
      </c>
      <c r="H105" s="238" t="s">
        <v>61</v>
      </c>
      <c r="I105" s="238" t="s">
        <v>62</v>
      </c>
      <c r="J105" s="238" t="s">
        <v>63</v>
      </c>
    </row>
    <row r="106" spans="1:10" ht="36" customHeight="1" x14ac:dyDescent="0.2">
      <c r="A106" s="236" t="s">
        <v>64</v>
      </c>
      <c r="B106" s="237"/>
      <c r="C106" s="236"/>
      <c r="D106" s="236" t="s">
        <v>178</v>
      </c>
      <c r="E106" s="264" t="s">
        <v>152</v>
      </c>
      <c r="F106" s="264"/>
      <c r="G106" s="235" t="s">
        <v>103</v>
      </c>
      <c r="H106" s="234">
        <v>1</v>
      </c>
      <c r="I106" s="233"/>
      <c r="J106" s="233"/>
    </row>
    <row r="107" spans="1:10" ht="60" customHeight="1" x14ac:dyDescent="0.2">
      <c r="A107" s="244" t="s">
        <v>66</v>
      </c>
      <c r="B107" s="245"/>
      <c r="C107" s="244"/>
      <c r="D107" s="244" t="s">
        <v>153</v>
      </c>
      <c r="E107" s="266" t="s">
        <v>147</v>
      </c>
      <c r="F107" s="266"/>
      <c r="G107" s="243" t="s">
        <v>89</v>
      </c>
      <c r="H107" s="242">
        <v>8.9999999999999993E-3</v>
      </c>
      <c r="I107" s="241"/>
      <c r="J107" s="241"/>
    </row>
    <row r="108" spans="1:10" ht="60" customHeight="1" x14ac:dyDescent="0.2">
      <c r="A108" s="244" t="s">
        <v>66</v>
      </c>
      <c r="B108" s="245"/>
      <c r="C108" s="244"/>
      <c r="D108" s="244" t="s">
        <v>154</v>
      </c>
      <c r="E108" s="266" t="s">
        <v>147</v>
      </c>
      <c r="F108" s="266"/>
      <c r="G108" s="243" t="s">
        <v>150</v>
      </c>
      <c r="H108" s="242">
        <v>3.8999999999999998E-3</v>
      </c>
      <c r="I108" s="241"/>
      <c r="J108" s="241"/>
    </row>
    <row r="109" spans="1:10" x14ac:dyDescent="0.2">
      <c r="A109" s="227"/>
      <c r="B109" s="227"/>
      <c r="C109" s="227"/>
      <c r="D109" s="227"/>
      <c r="E109" s="227"/>
      <c r="F109" s="226"/>
      <c r="G109" s="227"/>
      <c r="H109" s="226"/>
      <c r="I109" s="227"/>
      <c r="J109" s="226"/>
    </row>
    <row r="110" spans="1:10" ht="15" thickBot="1" x14ac:dyDescent="0.25">
      <c r="A110" s="227"/>
      <c r="B110" s="227"/>
      <c r="C110" s="227"/>
      <c r="D110" s="227"/>
      <c r="E110" s="227"/>
      <c r="F110" s="226"/>
      <c r="G110" s="227"/>
      <c r="H110" s="262"/>
      <c r="I110" s="262"/>
      <c r="J110" s="226"/>
    </row>
    <row r="111" spans="1:10" ht="0.95" customHeight="1" thickTop="1" x14ac:dyDescent="0.2">
      <c r="A111" s="225"/>
      <c r="B111" s="225"/>
      <c r="C111" s="225"/>
      <c r="D111" s="225"/>
      <c r="E111" s="225"/>
      <c r="F111" s="225"/>
      <c r="G111" s="225"/>
      <c r="H111" s="225"/>
      <c r="I111" s="225"/>
      <c r="J111" s="225"/>
    </row>
    <row r="112" spans="1:10" ht="18" customHeight="1" x14ac:dyDescent="0.2">
      <c r="A112" s="240" t="s">
        <v>148</v>
      </c>
      <c r="B112" s="238" t="s">
        <v>57</v>
      </c>
      <c r="C112" s="240" t="s">
        <v>58</v>
      </c>
      <c r="D112" s="240" t="s">
        <v>59</v>
      </c>
      <c r="E112" s="263" t="s">
        <v>128</v>
      </c>
      <c r="F112" s="263"/>
      <c r="G112" s="239" t="s">
        <v>60</v>
      </c>
      <c r="H112" s="238" t="s">
        <v>61</v>
      </c>
      <c r="I112" s="238" t="s">
        <v>62</v>
      </c>
      <c r="J112" s="238" t="s">
        <v>63</v>
      </c>
    </row>
    <row r="113" spans="1:10" ht="24" customHeight="1" x14ac:dyDescent="0.2">
      <c r="A113" s="236" t="s">
        <v>64</v>
      </c>
      <c r="B113" s="237"/>
      <c r="C113" s="236"/>
      <c r="D113" s="236" t="s">
        <v>228</v>
      </c>
      <c r="E113" s="264" t="s">
        <v>290</v>
      </c>
      <c r="F113" s="264"/>
      <c r="G113" s="235" t="s">
        <v>13</v>
      </c>
      <c r="H113" s="234">
        <v>1</v>
      </c>
      <c r="I113" s="233"/>
      <c r="J113" s="233"/>
    </row>
    <row r="114" spans="1:10" ht="15" customHeight="1" x14ac:dyDescent="0.2">
      <c r="A114" s="263" t="s">
        <v>291</v>
      </c>
      <c r="B114" s="269" t="s">
        <v>57</v>
      </c>
      <c r="C114" s="263" t="s">
        <v>58</v>
      </c>
      <c r="D114" s="263" t="s">
        <v>292</v>
      </c>
      <c r="E114" s="269" t="s">
        <v>293</v>
      </c>
      <c r="F114" s="271" t="s">
        <v>294</v>
      </c>
      <c r="G114" s="269"/>
      <c r="H114" s="271" t="s">
        <v>295</v>
      </c>
      <c r="I114" s="269"/>
      <c r="J114" s="269" t="s">
        <v>296</v>
      </c>
    </row>
    <row r="115" spans="1:10" ht="15" customHeight="1" x14ac:dyDescent="0.2">
      <c r="A115" s="269"/>
      <c r="B115" s="269"/>
      <c r="C115" s="269"/>
      <c r="D115" s="269"/>
      <c r="E115" s="269"/>
      <c r="F115" s="238" t="s">
        <v>297</v>
      </c>
      <c r="G115" s="238" t="s">
        <v>298</v>
      </c>
      <c r="H115" s="238" t="s">
        <v>297</v>
      </c>
      <c r="I115" s="238" t="s">
        <v>298</v>
      </c>
      <c r="J115" s="269"/>
    </row>
    <row r="116" spans="1:10" ht="24" customHeight="1" x14ac:dyDescent="0.2">
      <c r="A116" s="231" t="s">
        <v>69</v>
      </c>
      <c r="B116" s="232"/>
      <c r="C116" s="231"/>
      <c r="D116" s="231" t="s">
        <v>299</v>
      </c>
      <c r="E116" s="229">
        <v>1</v>
      </c>
      <c r="F116" s="228">
        <v>1</v>
      </c>
      <c r="G116" s="228">
        <v>0</v>
      </c>
      <c r="H116" s="247"/>
      <c r="I116" s="247"/>
      <c r="J116" s="247"/>
    </row>
    <row r="117" spans="1:10" ht="24" customHeight="1" x14ac:dyDescent="0.2">
      <c r="A117" s="231" t="s">
        <v>69</v>
      </c>
      <c r="B117" s="232"/>
      <c r="C117" s="231"/>
      <c r="D117" s="231" t="s">
        <v>300</v>
      </c>
      <c r="E117" s="229">
        <v>2</v>
      </c>
      <c r="F117" s="228">
        <v>1</v>
      </c>
      <c r="G117" s="228">
        <v>0</v>
      </c>
      <c r="H117" s="247"/>
      <c r="I117" s="247"/>
      <c r="J117" s="247"/>
    </row>
    <row r="118" spans="1:10" ht="20.100000000000001" customHeight="1" x14ac:dyDescent="0.2">
      <c r="A118" s="268"/>
      <c r="B118" s="268"/>
      <c r="C118" s="268"/>
      <c r="D118" s="268"/>
      <c r="E118" s="268"/>
      <c r="F118" s="268"/>
      <c r="G118" s="268" t="s">
        <v>301</v>
      </c>
      <c r="H118" s="268"/>
      <c r="I118" s="268"/>
      <c r="J118" s="246"/>
    </row>
    <row r="119" spans="1:10" ht="20.100000000000001" customHeight="1" x14ac:dyDescent="0.2">
      <c r="A119" s="240" t="s">
        <v>302</v>
      </c>
      <c r="B119" s="238" t="s">
        <v>57</v>
      </c>
      <c r="C119" s="240" t="s">
        <v>58</v>
      </c>
      <c r="D119" s="240" t="s">
        <v>144</v>
      </c>
      <c r="E119" s="238" t="s">
        <v>293</v>
      </c>
      <c r="F119" s="269" t="s">
        <v>303</v>
      </c>
      <c r="G119" s="269"/>
      <c r="H119" s="269"/>
      <c r="I119" s="269"/>
      <c r="J119" s="238" t="s">
        <v>296</v>
      </c>
    </row>
    <row r="120" spans="1:10" ht="24" customHeight="1" x14ac:dyDescent="0.2">
      <c r="A120" s="231" t="s">
        <v>69</v>
      </c>
      <c r="B120" s="232"/>
      <c r="C120" s="231"/>
      <c r="D120" s="231" t="s">
        <v>304</v>
      </c>
      <c r="E120" s="229">
        <v>2</v>
      </c>
      <c r="F120" s="231"/>
      <c r="G120" s="231"/>
      <c r="H120" s="231"/>
      <c r="I120" s="247"/>
      <c r="J120" s="247"/>
    </row>
    <row r="121" spans="1:10" ht="20.100000000000001" customHeight="1" x14ac:dyDescent="0.2">
      <c r="A121" s="268"/>
      <c r="B121" s="268"/>
      <c r="C121" s="268"/>
      <c r="D121" s="268"/>
      <c r="E121" s="268"/>
      <c r="F121" s="268"/>
      <c r="G121" s="268" t="s">
        <v>305</v>
      </c>
      <c r="H121" s="268"/>
      <c r="I121" s="268"/>
      <c r="J121" s="246"/>
    </row>
    <row r="122" spans="1:10" ht="20.100000000000001" customHeight="1" x14ac:dyDescent="0.2">
      <c r="A122" s="268"/>
      <c r="B122" s="268"/>
      <c r="C122" s="268"/>
      <c r="D122" s="268"/>
      <c r="E122" s="268"/>
      <c r="F122" s="268"/>
      <c r="G122" s="268" t="s">
        <v>306</v>
      </c>
      <c r="H122" s="268"/>
      <c r="I122" s="268"/>
      <c r="J122" s="246"/>
    </row>
    <row r="123" spans="1:10" ht="20.100000000000001" customHeight="1" x14ac:dyDescent="0.2">
      <c r="A123" s="268"/>
      <c r="B123" s="268"/>
      <c r="C123" s="268"/>
      <c r="D123" s="268"/>
      <c r="E123" s="268"/>
      <c r="F123" s="268"/>
      <c r="G123" s="268" t="s">
        <v>307</v>
      </c>
      <c r="H123" s="268"/>
      <c r="I123" s="268"/>
      <c r="J123" s="246"/>
    </row>
    <row r="124" spans="1:10" ht="20.100000000000001" customHeight="1" x14ac:dyDescent="0.2">
      <c r="A124" s="268"/>
      <c r="B124" s="268"/>
      <c r="C124" s="268"/>
      <c r="D124" s="268"/>
      <c r="E124" s="268"/>
      <c r="F124" s="268"/>
      <c r="G124" s="268" t="s">
        <v>308</v>
      </c>
      <c r="H124" s="268"/>
      <c r="I124" s="268"/>
      <c r="J124" s="246"/>
    </row>
    <row r="125" spans="1:10" ht="20.100000000000001" customHeight="1" x14ac:dyDescent="0.2">
      <c r="A125" s="268"/>
      <c r="B125" s="268"/>
      <c r="C125" s="268"/>
      <c r="D125" s="268"/>
      <c r="E125" s="268"/>
      <c r="F125" s="268"/>
      <c r="G125" s="268" t="s">
        <v>309</v>
      </c>
      <c r="H125" s="268"/>
      <c r="I125" s="268"/>
      <c r="J125" s="246"/>
    </row>
    <row r="126" spans="1:10" ht="20.100000000000001" customHeight="1" x14ac:dyDescent="0.2">
      <c r="A126" s="268"/>
      <c r="B126" s="268"/>
      <c r="C126" s="268"/>
      <c r="D126" s="268"/>
      <c r="E126" s="268"/>
      <c r="F126" s="268"/>
      <c r="G126" s="268" t="s">
        <v>310</v>
      </c>
      <c r="H126" s="268"/>
      <c r="I126" s="268"/>
      <c r="J126" s="246"/>
    </row>
    <row r="127" spans="1:10" ht="20.100000000000001" customHeight="1" x14ac:dyDescent="0.2">
      <c r="A127" s="268"/>
      <c r="B127" s="268"/>
      <c r="C127" s="268"/>
      <c r="D127" s="268"/>
      <c r="E127" s="268"/>
      <c r="F127" s="268"/>
      <c r="G127" s="268" t="s">
        <v>311</v>
      </c>
      <c r="H127" s="268"/>
      <c r="I127" s="268"/>
      <c r="J127" s="246"/>
    </row>
    <row r="128" spans="1:10" x14ac:dyDescent="0.2">
      <c r="A128" s="227"/>
      <c r="B128" s="227"/>
      <c r="C128" s="227"/>
      <c r="D128" s="227"/>
      <c r="E128" s="227"/>
      <c r="F128" s="226"/>
      <c r="G128" s="227"/>
      <c r="H128" s="226"/>
      <c r="I128" s="227"/>
      <c r="J128" s="226"/>
    </row>
    <row r="129" spans="1:10" ht="15" thickBot="1" x14ac:dyDescent="0.25">
      <c r="A129" s="227"/>
      <c r="B129" s="227"/>
      <c r="C129" s="227"/>
      <c r="D129" s="227"/>
      <c r="E129" s="227"/>
      <c r="F129" s="226"/>
      <c r="G129" s="227"/>
      <c r="H129" s="262"/>
      <c r="I129" s="262"/>
      <c r="J129" s="226"/>
    </row>
    <row r="130" spans="1:10" ht="0.95" customHeight="1" thickTop="1" x14ac:dyDescent="0.2">
      <c r="A130" s="225"/>
      <c r="B130" s="225"/>
      <c r="C130" s="225"/>
      <c r="D130" s="225"/>
      <c r="E130" s="225"/>
      <c r="F130" s="225"/>
      <c r="G130" s="225"/>
      <c r="H130" s="225"/>
      <c r="I130" s="225"/>
      <c r="J130" s="225"/>
    </row>
    <row r="131" spans="1:10" ht="18" customHeight="1" x14ac:dyDescent="0.2">
      <c r="A131" s="240" t="s">
        <v>151</v>
      </c>
      <c r="B131" s="238" t="s">
        <v>57</v>
      </c>
      <c r="C131" s="240" t="s">
        <v>58</v>
      </c>
      <c r="D131" s="240" t="s">
        <v>59</v>
      </c>
      <c r="E131" s="263" t="s">
        <v>128</v>
      </c>
      <c r="F131" s="263"/>
      <c r="G131" s="239" t="s">
        <v>60</v>
      </c>
      <c r="H131" s="238" t="s">
        <v>61</v>
      </c>
      <c r="I131" s="238" t="s">
        <v>62</v>
      </c>
      <c r="J131" s="238" t="s">
        <v>63</v>
      </c>
    </row>
    <row r="132" spans="1:10" ht="24" customHeight="1" x14ac:dyDescent="0.2">
      <c r="A132" s="236" t="s">
        <v>64</v>
      </c>
      <c r="B132" s="237"/>
      <c r="C132" s="236"/>
      <c r="D132" s="236" t="s">
        <v>230</v>
      </c>
      <c r="E132" s="264" t="s">
        <v>290</v>
      </c>
      <c r="F132" s="264"/>
      <c r="G132" s="235" t="s">
        <v>13</v>
      </c>
      <c r="H132" s="234">
        <v>1</v>
      </c>
      <c r="I132" s="233"/>
      <c r="J132" s="233"/>
    </row>
    <row r="133" spans="1:10" ht="15" customHeight="1" x14ac:dyDescent="0.2">
      <c r="A133" s="263" t="s">
        <v>291</v>
      </c>
      <c r="B133" s="269" t="s">
        <v>57</v>
      </c>
      <c r="C133" s="263" t="s">
        <v>58</v>
      </c>
      <c r="D133" s="263" t="s">
        <v>292</v>
      </c>
      <c r="E133" s="269" t="s">
        <v>293</v>
      </c>
      <c r="F133" s="271" t="s">
        <v>294</v>
      </c>
      <c r="G133" s="269"/>
      <c r="H133" s="271" t="s">
        <v>295</v>
      </c>
      <c r="I133" s="269"/>
      <c r="J133" s="269" t="s">
        <v>296</v>
      </c>
    </row>
    <row r="134" spans="1:10" ht="15" customHeight="1" x14ac:dyDescent="0.2">
      <c r="A134" s="269"/>
      <c r="B134" s="269"/>
      <c r="C134" s="269"/>
      <c r="D134" s="269"/>
      <c r="E134" s="269"/>
      <c r="F134" s="238" t="s">
        <v>297</v>
      </c>
      <c r="G134" s="238" t="s">
        <v>298</v>
      </c>
      <c r="H134" s="238" t="s">
        <v>297</v>
      </c>
      <c r="I134" s="238" t="s">
        <v>298</v>
      </c>
      <c r="J134" s="269"/>
    </row>
    <row r="135" spans="1:10" ht="24" customHeight="1" x14ac:dyDescent="0.2">
      <c r="A135" s="231" t="s">
        <v>69</v>
      </c>
      <c r="B135" s="232"/>
      <c r="C135" s="231"/>
      <c r="D135" s="231" t="s">
        <v>316</v>
      </c>
      <c r="E135" s="229">
        <v>1</v>
      </c>
      <c r="F135" s="228">
        <v>1</v>
      </c>
      <c r="G135" s="228">
        <v>0</v>
      </c>
      <c r="H135" s="247"/>
      <c r="I135" s="247"/>
      <c r="J135" s="247"/>
    </row>
    <row r="136" spans="1:10" ht="24" customHeight="1" x14ac:dyDescent="0.2">
      <c r="A136" s="231" t="s">
        <v>69</v>
      </c>
      <c r="B136" s="232"/>
      <c r="C136" s="231"/>
      <c r="D136" s="231" t="s">
        <v>317</v>
      </c>
      <c r="E136" s="229">
        <v>1</v>
      </c>
      <c r="F136" s="228">
        <v>1</v>
      </c>
      <c r="G136" s="228">
        <v>0</v>
      </c>
      <c r="H136" s="247"/>
      <c r="I136" s="247"/>
      <c r="J136" s="247"/>
    </row>
    <row r="137" spans="1:10" ht="20.100000000000001" customHeight="1" x14ac:dyDescent="0.2">
      <c r="A137" s="268"/>
      <c r="B137" s="268"/>
      <c r="C137" s="268"/>
      <c r="D137" s="268"/>
      <c r="E137" s="268"/>
      <c r="F137" s="268"/>
      <c r="G137" s="268" t="s">
        <v>301</v>
      </c>
      <c r="H137" s="268"/>
      <c r="I137" s="268"/>
      <c r="J137" s="246"/>
    </row>
    <row r="138" spans="1:10" ht="20.100000000000001" customHeight="1" x14ac:dyDescent="0.2">
      <c r="A138" s="268"/>
      <c r="B138" s="268"/>
      <c r="C138" s="268"/>
      <c r="D138" s="268"/>
      <c r="E138" s="268"/>
      <c r="F138" s="268"/>
      <c r="G138" s="268" t="s">
        <v>307</v>
      </c>
      <c r="H138" s="268"/>
      <c r="I138" s="268"/>
      <c r="J138" s="246"/>
    </row>
    <row r="139" spans="1:10" ht="20.100000000000001" customHeight="1" x14ac:dyDescent="0.2">
      <c r="A139" s="268"/>
      <c r="B139" s="268"/>
      <c r="C139" s="268"/>
      <c r="D139" s="268"/>
      <c r="E139" s="268"/>
      <c r="F139" s="268"/>
      <c r="G139" s="268" t="s">
        <v>308</v>
      </c>
      <c r="H139" s="268"/>
      <c r="I139" s="268"/>
      <c r="J139" s="246"/>
    </row>
    <row r="140" spans="1:10" ht="20.100000000000001" customHeight="1" x14ac:dyDescent="0.2">
      <c r="A140" s="268"/>
      <c r="B140" s="268"/>
      <c r="C140" s="268"/>
      <c r="D140" s="268"/>
      <c r="E140" s="268"/>
      <c r="F140" s="268"/>
      <c r="G140" s="268" t="s">
        <v>309</v>
      </c>
      <c r="H140" s="268"/>
      <c r="I140" s="268"/>
      <c r="J140" s="246"/>
    </row>
    <row r="141" spans="1:10" ht="20.100000000000001" customHeight="1" x14ac:dyDescent="0.2">
      <c r="A141" s="268"/>
      <c r="B141" s="268"/>
      <c r="C141" s="268"/>
      <c r="D141" s="268"/>
      <c r="E141" s="268"/>
      <c r="F141" s="268"/>
      <c r="G141" s="268" t="s">
        <v>310</v>
      </c>
      <c r="H141" s="268"/>
      <c r="I141" s="268"/>
      <c r="J141" s="246"/>
    </row>
    <row r="142" spans="1:10" ht="20.100000000000001" customHeight="1" x14ac:dyDescent="0.2">
      <c r="A142" s="268"/>
      <c r="B142" s="268"/>
      <c r="C142" s="268"/>
      <c r="D142" s="268"/>
      <c r="E142" s="268"/>
      <c r="F142" s="268"/>
      <c r="G142" s="268" t="s">
        <v>311</v>
      </c>
      <c r="H142" s="268"/>
      <c r="I142" s="268"/>
      <c r="J142" s="246"/>
    </row>
    <row r="143" spans="1:10" x14ac:dyDescent="0.2">
      <c r="A143" s="227"/>
      <c r="B143" s="227"/>
      <c r="C143" s="227"/>
      <c r="D143" s="227"/>
      <c r="E143" s="227"/>
      <c r="F143" s="226"/>
      <c r="G143" s="227"/>
      <c r="H143" s="226"/>
      <c r="I143" s="227"/>
      <c r="J143" s="226"/>
    </row>
    <row r="144" spans="1:10" ht="15" thickBot="1" x14ac:dyDescent="0.25">
      <c r="A144" s="227"/>
      <c r="B144" s="227"/>
      <c r="C144" s="227"/>
      <c r="D144" s="227"/>
      <c r="E144" s="227"/>
      <c r="F144" s="226"/>
      <c r="G144" s="227"/>
      <c r="H144" s="262"/>
      <c r="I144" s="262"/>
      <c r="J144" s="226"/>
    </row>
    <row r="145" spans="1:10" ht="0.95" customHeight="1" thickTop="1" x14ac:dyDescent="0.2">
      <c r="A145" s="225"/>
      <c r="B145" s="225"/>
      <c r="C145" s="225"/>
      <c r="D145" s="225"/>
      <c r="E145" s="225"/>
      <c r="F145" s="225"/>
      <c r="G145" s="225"/>
      <c r="H145" s="225"/>
      <c r="I145" s="225"/>
      <c r="J145" s="225"/>
    </row>
    <row r="146" spans="1:10" ht="18" customHeight="1" x14ac:dyDescent="0.2">
      <c r="A146" s="240" t="s">
        <v>155</v>
      </c>
      <c r="B146" s="238" t="s">
        <v>57</v>
      </c>
      <c r="C146" s="240" t="s">
        <v>58</v>
      </c>
      <c r="D146" s="240" t="s">
        <v>59</v>
      </c>
      <c r="E146" s="263" t="s">
        <v>128</v>
      </c>
      <c r="F146" s="263"/>
      <c r="G146" s="239" t="s">
        <v>60</v>
      </c>
      <c r="H146" s="238" t="s">
        <v>61</v>
      </c>
      <c r="I146" s="238" t="s">
        <v>62</v>
      </c>
      <c r="J146" s="238" t="s">
        <v>63</v>
      </c>
    </row>
    <row r="147" spans="1:10" ht="24" customHeight="1" x14ac:dyDescent="0.2">
      <c r="A147" s="236" t="s">
        <v>64</v>
      </c>
      <c r="B147" s="237"/>
      <c r="C147" s="236"/>
      <c r="D147" s="236" t="s">
        <v>232</v>
      </c>
      <c r="E147" s="264" t="s">
        <v>290</v>
      </c>
      <c r="F147" s="264"/>
      <c r="G147" s="235" t="s">
        <v>13</v>
      </c>
      <c r="H147" s="234">
        <v>1</v>
      </c>
      <c r="I147" s="233"/>
      <c r="J147" s="233"/>
    </row>
    <row r="148" spans="1:10" ht="15" customHeight="1" x14ac:dyDescent="0.2">
      <c r="A148" s="263" t="s">
        <v>291</v>
      </c>
      <c r="B148" s="269" t="s">
        <v>57</v>
      </c>
      <c r="C148" s="263" t="s">
        <v>58</v>
      </c>
      <c r="D148" s="263" t="s">
        <v>292</v>
      </c>
      <c r="E148" s="269" t="s">
        <v>293</v>
      </c>
      <c r="F148" s="271" t="s">
        <v>294</v>
      </c>
      <c r="G148" s="269"/>
      <c r="H148" s="271" t="s">
        <v>295</v>
      </c>
      <c r="I148" s="269"/>
      <c r="J148" s="269" t="s">
        <v>296</v>
      </c>
    </row>
    <row r="149" spans="1:10" ht="15" customHeight="1" x14ac:dyDescent="0.2">
      <c r="A149" s="269"/>
      <c r="B149" s="269"/>
      <c r="C149" s="269"/>
      <c r="D149" s="269"/>
      <c r="E149" s="269"/>
      <c r="F149" s="238" t="s">
        <v>297</v>
      </c>
      <c r="G149" s="238" t="s">
        <v>298</v>
      </c>
      <c r="H149" s="238" t="s">
        <v>297</v>
      </c>
      <c r="I149" s="238" t="s">
        <v>298</v>
      </c>
      <c r="J149" s="269"/>
    </row>
    <row r="150" spans="1:10" ht="24" customHeight="1" x14ac:dyDescent="0.2">
      <c r="A150" s="231" t="s">
        <v>69</v>
      </c>
      <c r="B150" s="232"/>
      <c r="C150" s="231"/>
      <c r="D150" s="231" t="s">
        <v>299</v>
      </c>
      <c r="E150" s="229">
        <v>1</v>
      </c>
      <c r="F150" s="228">
        <v>1</v>
      </c>
      <c r="G150" s="228">
        <v>0</v>
      </c>
      <c r="H150" s="247"/>
      <c r="I150" s="247"/>
      <c r="J150" s="247"/>
    </row>
    <row r="151" spans="1:10" ht="24" customHeight="1" x14ac:dyDescent="0.2">
      <c r="A151" s="231" t="s">
        <v>69</v>
      </c>
      <c r="B151" s="232"/>
      <c r="C151" s="231"/>
      <c r="D151" s="231" t="s">
        <v>318</v>
      </c>
      <c r="E151" s="229">
        <v>1</v>
      </c>
      <c r="F151" s="228">
        <v>0.22</v>
      </c>
      <c r="G151" s="228">
        <v>0.78</v>
      </c>
      <c r="H151" s="247"/>
      <c r="I151" s="247"/>
      <c r="J151" s="247"/>
    </row>
    <row r="152" spans="1:10" ht="24" customHeight="1" x14ac:dyDescent="0.2">
      <c r="A152" s="231" t="s">
        <v>69</v>
      </c>
      <c r="B152" s="232"/>
      <c r="C152" s="231"/>
      <c r="D152" s="231" t="s">
        <v>319</v>
      </c>
      <c r="E152" s="229">
        <v>1</v>
      </c>
      <c r="F152" s="228">
        <v>0.24</v>
      </c>
      <c r="G152" s="228">
        <v>0.76</v>
      </c>
      <c r="H152" s="247"/>
      <c r="I152" s="247"/>
      <c r="J152" s="247"/>
    </row>
    <row r="153" spans="1:10" ht="24" customHeight="1" x14ac:dyDescent="0.2">
      <c r="A153" s="231" t="s">
        <v>69</v>
      </c>
      <c r="B153" s="232"/>
      <c r="C153" s="231"/>
      <c r="D153" s="231" t="s">
        <v>300</v>
      </c>
      <c r="E153" s="229">
        <v>2</v>
      </c>
      <c r="F153" s="228">
        <v>1</v>
      </c>
      <c r="G153" s="228">
        <v>0</v>
      </c>
      <c r="H153" s="247"/>
      <c r="I153" s="247"/>
      <c r="J153" s="247"/>
    </row>
    <row r="154" spans="1:10" ht="20.100000000000001" customHeight="1" x14ac:dyDescent="0.2">
      <c r="A154" s="268"/>
      <c r="B154" s="268"/>
      <c r="C154" s="268"/>
      <c r="D154" s="268"/>
      <c r="E154" s="268"/>
      <c r="F154" s="268"/>
      <c r="G154" s="268" t="s">
        <v>301</v>
      </c>
      <c r="H154" s="268"/>
      <c r="I154" s="268"/>
      <c r="J154" s="246"/>
    </row>
    <row r="155" spans="1:10" ht="20.100000000000001" customHeight="1" x14ac:dyDescent="0.2">
      <c r="A155" s="240" t="s">
        <v>302</v>
      </c>
      <c r="B155" s="238" t="s">
        <v>57</v>
      </c>
      <c r="C155" s="240" t="s">
        <v>58</v>
      </c>
      <c r="D155" s="240" t="s">
        <v>144</v>
      </c>
      <c r="E155" s="238" t="s">
        <v>293</v>
      </c>
      <c r="F155" s="269" t="s">
        <v>303</v>
      </c>
      <c r="G155" s="269"/>
      <c r="H155" s="269"/>
      <c r="I155" s="269"/>
      <c r="J155" s="238" t="s">
        <v>296</v>
      </c>
    </row>
    <row r="156" spans="1:10" ht="24" customHeight="1" x14ac:dyDescent="0.2">
      <c r="A156" s="231" t="s">
        <v>69</v>
      </c>
      <c r="B156" s="232"/>
      <c r="C156" s="231"/>
      <c r="D156" s="231" t="s">
        <v>304</v>
      </c>
      <c r="E156" s="229">
        <v>8</v>
      </c>
      <c r="F156" s="231"/>
      <c r="G156" s="231"/>
      <c r="H156" s="231"/>
      <c r="I156" s="247"/>
      <c r="J156" s="247"/>
    </row>
    <row r="157" spans="1:10" ht="20.100000000000001" customHeight="1" x14ac:dyDescent="0.2">
      <c r="A157" s="268"/>
      <c r="B157" s="268"/>
      <c r="C157" s="268"/>
      <c r="D157" s="268"/>
      <c r="E157" s="268"/>
      <c r="F157" s="268"/>
      <c r="G157" s="268" t="s">
        <v>305</v>
      </c>
      <c r="H157" s="268"/>
      <c r="I157" s="268"/>
      <c r="J157" s="246"/>
    </row>
    <row r="158" spans="1:10" ht="20.100000000000001" customHeight="1" x14ac:dyDescent="0.2">
      <c r="A158" s="268"/>
      <c r="B158" s="268"/>
      <c r="C158" s="268"/>
      <c r="D158" s="268"/>
      <c r="E158" s="268"/>
      <c r="F158" s="268"/>
      <c r="G158" s="268" t="s">
        <v>306</v>
      </c>
      <c r="H158" s="268"/>
      <c r="I158" s="268"/>
      <c r="J158" s="246"/>
    </row>
    <row r="159" spans="1:10" ht="20.100000000000001" customHeight="1" x14ac:dyDescent="0.2">
      <c r="A159" s="268"/>
      <c r="B159" s="268"/>
      <c r="C159" s="268"/>
      <c r="D159" s="268"/>
      <c r="E159" s="268"/>
      <c r="F159" s="268"/>
      <c r="G159" s="268" t="s">
        <v>307</v>
      </c>
      <c r="H159" s="268"/>
      <c r="I159" s="268"/>
      <c r="J159" s="246"/>
    </row>
    <row r="160" spans="1:10" ht="20.100000000000001" customHeight="1" x14ac:dyDescent="0.2">
      <c r="A160" s="268"/>
      <c r="B160" s="268"/>
      <c r="C160" s="268"/>
      <c r="D160" s="268"/>
      <c r="E160" s="268"/>
      <c r="F160" s="268"/>
      <c r="G160" s="268" t="s">
        <v>308</v>
      </c>
      <c r="H160" s="268"/>
      <c r="I160" s="268"/>
      <c r="J160" s="246"/>
    </row>
    <row r="161" spans="1:10" ht="20.100000000000001" customHeight="1" x14ac:dyDescent="0.2">
      <c r="A161" s="268"/>
      <c r="B161" s="268"/>
      <c r="C161" s="268"/>
      <c r="D161" s="268"/>
      <c r="E161" s="268"/>
      <c r="F161" s="268"/>
      <c r="G161" s="268" t="s">
        <v>309</v>
      </c>
      <c r="H161" s="268"/>
      <c r="I161" s="268"/>
      <c r="J161" s="246"/>
    </row>
    <row r="162" spans="1:10" ht="20.100000000000001" customHeight="1" x14ac:dyDescent="0.2">
      <c r="A162" s="268"/>
      <c r="B162" s="268"/>
      <c r="C162" s="268"/>
      <c r="D162" s="268"/>
      <c r="E162" s="268"/>
      <c r="F162" s="268"/>
      <c r="G162" s="268" t="s">
        <v>310</v>
      </c>
      <c r="H162" s="268"/>
      <c r="I162" s="268"/>
      <c r="J162" s="246"/>
    </row>
    <row r="163" spans="1:10" ht="20.100000000000001" customHeight="1" x14ac:dyDescent="0.2">
      <c r="A163" s="268"/>
      <c r="B163" s="268"/>
      <c r="C163" s="268"/>
      <c r="D163" s="268"/>
      <c r="E163" s="268"/>
      <c r="F163" s="268"/>
      <c r="G163" s="268" t="s">
        <v>311</v>
      </c>
      <c r="H163" s="268"/>
      <c r="I163" s="268"/>
      <c r="J163" s="246"/>
    </row>
    <row r="164" spans="1:10" ht="20.100000000000001" customHeight="1" x14ac:dyDescent="0.2">
      <c r="A164" s="240" t="s">
        <v>312</v>
      </c>
      <c r="B164" s="238" t="s">
        <v>58</v>
      </c>
      <c r="C164" s="240" t="s">
        <v>57</v>
      </c>
      <c r="D164" s="240" t="s">
        <v>133</v>
      </c>
      <c r="E164" s="238" t="s">
        <v>293</v>
      </c>
      <c r="F164" s="238" t="s">
        <v>313</v>
      </c>
      <c r="G164" s="269" t="s">
        <v>314</v>
      </c>
      <c r="H164" s="269"/>
      <c r="I164" s="269"/>
      <c r="J164" s="238" t="s">
        <v>296</v>
      </c>
    </row>
    <row r="165" spans="1:10" ht="24" customHeight="1" x14ac:dyDescent="0.2">
      <c r="A165" s="231" t="s">
        <v>69</v>
      </c>
      <c r="B165" s="232"/>
      <c r="C165" s="231"/>
      <c r="D165" s="231" t="s">
        <v>320</v>
      </c>
      <c r="E165" s="229">
        <v>7.3299999999999997E-3</v>
      </c>
      <c r="F165" s="230" t="s">
        <v>24</v>
      </c>
      <c r="G165" s="270"/>
      <c r="H165" s="270"/>
      <c r="I165" s="265"/>
      <c r="J165" s="247"/>
    </row>
    <row r="166" spans="1:10" ht="24" customHeight="1" x14ac:dyDescent="0.2">
      <c r="A166" s="231" t="s">
        <v>69</v>
      </c>
      <c r="B166" s="232"/>
      <c r="C166" s="231"/>
      <c r="D166" s="231" t="s">
        <v>321</v>
      </c>
      <c r="E166" s="229">
        <v>1.4999999999999999E-2</v>
      </c>
      <c r="F166" s="230" t="s">
        <v>24</v>
      </c>
      <c r="G166" s="270"/>
      <c r="H166" s="270"/>
      <c r="I166" s="265"/>
      <c r="J166" s="247"/>
    </row>
    <row r="167" spans="1:10" ht="20.100000000000001" customHeight="1" x14ac:dyDescent="0.2">
      <c r="A167" s="268"/>
      <c r="B167" s="268"/>
      <c r="C167" s="268"/>
      <c r="D167" s="268"/>
      <c r="E167" s="268"/>
      <c r="F167" s="268"/>
      <c r="G167" s="268" t="s">
        <v>315</v>
      </c>
      <c r="H167" s="268"/>
      <c r="I167" s="268"/>
      <c r="J167" s="246"/>
    </row>
    <row r="168" spans="1:10" ht="20.100000000000001" customHeight="1" x14ac:dyDescent="0.2">
      <c r="A168" s="240" t="s">
        <v>322</v>
      </c>
      <c r="B168" s="238" t="s">
        <v>58</v>
      </c>
      <c r="C168" s="240" t="s">
        <v>69</v>
      </c>
      <c r="D168" s="240" t="s">
        <v>323</v>
      </c>
      <c r="E168" s="238" t="s">
        <v>57</v>
      </c>
      <c r="F168" s="238" t="s">
        <v>293</v>
      </c>
      <c r="G168" s="239" t="s">
        <v>313</v>
      </c>
      <c r="H168" s="269" t="s">
        <v>314</v>
      </c>
      <c r="I168" s="269"/>
      <c r="J168" s="238" t="s">
        <v>296</v>
      </c>
    </row>
    <row r="169" spans="1:10" ht="48" customHeight="1" x14ac:dyDescent="0.2">
      <c r="A169" s="244" t="s">
        <v>324</v>
      </c>
      <c r="B169" s="245"/>
      <c r="C169" s="244"/>
      <c r="D169" s="244" t="s">
        <v>491</v>
      </c>
      <c r="E169" s="245">
        <v>5914648</v>
      </c>
      <c r="F169" s="242">
        <v>1.0999999999999999E-2</v>
      </c>
      <c r="G169" s="243" t="s">
        <v>237</v>
      </c>
      <c r="H169" s="267"/>
      <c r="I169" s="266"/>
      <c r="J169" s="248"/>
    </row>
    <row r="170" spans="1:10" ht="48" customHeight="1" x14ac:dyDescent="0.2">
      <c r="A170" s="244" t="s">
        <v>324</v>
      </c>
      <c r="B170" s="245"/>
      <c r="C170" s="244"/>
      <c r="D170" s="244" t="s">
        <v>491</v>
      </c>
      <c r="E170" s="245">
        <v>5914648</v>
      </c>
      <c r="F170" s="242">
        <v>2.2499999999999999E-2</v>
      </c>
      <c r="G170" s="243" t="s">
        <v>237</v>
      </c>
      <c r="H170" s="267"/>
      <c r="I170" s="266"/>
      <c r="J170" s="248"/>
    </row>
    <row r="171" spans="1:10" ht="20.100000000000001" customHeight="1" x14ac:dyDescent="0.2">
      <c r="A171" s="268"/>
      <c r="B171" s="268"/>
      <c r="C171" s="268"/>
      <c r="D171" s="268"/>
      <c r="E171" s="268"/>
      <c r="F171" s="268"/>
      <c r="G171" s="268" t="s">
        <v>325</v>
      </c>
      <c r="H171" s="268"/>
      <c r="I171" s="268"/>
      <c r="J171" s="246"/>
    </row>
    <row r="172" spans="1:10" x14ac:dyDescent="0.2">
      <c r="A172" s="227"/>
      <c r="B172" s="227"/>
      <c r="C172" s="227"/>
      <c r="D172" s="227"/>
      <c r="E172" s="227"/>
      <c r="F172" s="226"/>
      <c r="G172" s="227"/>
      <c r="H172" s="226"/>
      <c r="I172" s="227"/>
      <c r="J172" s="226"/>
    </row>
    <row r="173" spans="1:10" ht="15" thickBot="1" x14ac:dyDescent="0.25">
      <c r="A173" s="227"/>
      <c r="B173" s="227"/>
      <c r="C173" s="227"/>
      <c r="D173" s="227"/>
      <c r="E173" s="227"/>
      <c r="F173" s="226"/>
      <c r="G173" s="227"/>
      <c r="H173" s="262"/>
      <c r="I173" s="262"/>
      <c r="J173" s="226"/>
    </row>
    <row r="174" spans="1:10" ht="0.95" customHeight="1" thickTop="1" x14ac:dyDescent="0.2">
      <c r="A174" s="225"/>
      <c r="B174" s="225"/>
      <c r="C174" s="225"/>
      <c r="D174" s="225"/>
      <c r="E174" s="225"/>
      <c r="F174" s="225"/>
      <c r="G174" s="225"/>
      <c r="H174" s="225"/>
      <c r="I174" s="225"/>
      <c r="J174" s="225"/>
    </row>
    <row r="175" spans="1:10" ht="18" customHeight="1" x14ac:dyDescent="0.2">
      <c r="A175" s="240" t="s">
        <v>240</v>
      </c>
      <c r="B175" s="238" t="s">
        <v>57</v>
      </c>
      <c r="C175" s="240" t="s">
        <v>58</v>
      </c>
      <c r="D175" s="240" t="s">
        <v>59</v>
      </c>
      <c r="E175" s="263" t="s">
        <v>128</v>
      </c>
      <c r="F175" s="263"/>
      <c r="G175" s="239" t="s">
        <v>60</v>
      </c>
      <c r="H175" s="238" t="s">
        <v>61</v>
      </c>
      <c r="I175" s="238" t="s">
        <v>62</v>
      </c>
      <c r="J175" s="238" t="s">
        <v>63</v>
      </c>
    </row>
    <row r="176" spans="1:10" ht="36" customHeight="1" x14ac:dyDescent="0.2">
      <c r="A176" s="236" t="s">
        <v>64</v>
      </c>
      <c r="B176" s="237"/>
      <c r="C176" s="236"/>
      <c r="D176" s="236" t="s">
        <v>242</v>
      </c>
      <c r="E176" s="264" t="s">
        <v>152</v>
      </c>
      <c r="F176" s="264"/>
      <c r="G176" s="235" t="s">
        <v>243</v>
      </c>
      <c r="H176" s="234">
        <v>1</v>
      </c>
      <c r="I176" s="233"/>
      <c r="J176" s="233"/>
    </row>
    <row r="177" spans="1:10" ht="60" customHeight="1" x14ac:dyDescent="0.2">
      <c r="A177" s="244" t="s">
        <v>66</v>
      </c>
      <c r="B177" s="245"/>
      <c r="C177" s="244"/>
      <c r="D177" s="244" t="s">
        <v>327</v>
      </c>
      <c r="E177" s="266" t="s">
        <v>147</v>
      </c>
      <c r="F177" s="266"/>
      <c r="G177" s="243" t="s">
        <v>89</v>
      </c>
      <c r="H177" s="242">
        <v>2.8E-3</v>
      </c>
      <c r="I177" s="241"/>
      <c r="J177" s="241"/>
    </row>
    <row r="178" spans="1:10" ht="60" customHeight="1" x14ac:dyDescent="0.2">
      <c r="A178" s="244" t="s">
        <v>66</v>
      </c>
      <c r="B178" s="245"/>
      <c r="C178" s="244"/>
      <c r="D178" s="244" t="s">
        <v>326</v>
      </c>
      <c r="E178" s="266" t="s">
        <v>147</v>
      </c>
      <c r="F178" s="266"/>
      <c r="G178" s="243" t="s">
        <v>150</v>
      </c>
      <c r="H178" s="242">
        <v>1.1999999999999999E-3</v>
      </c>
      <c r="I178" s="241"/>
      <c r="J178" s="241"/>
    </row>
    <row r="179" spans="1:10" x14ac:dyDescent="0.2">
      <c r="A179" s="227"/>
      <c r="B179" s="227"/>
      <c r="C179" s="227"/>
      <c r="D179" s="227"/>
      <c r="E179" s="227"/>
      <c r="F179" s="226"/>
      <c r="G179" s="227"/>
      <c r="H179" s="226"/>
      <c r="I179" s="227"/>
      <c r="J179" s="226"/>
    </row>
    <row r="180" spans="1:10" ht="15" thickBot="1" x14ac:dyDescent="0.25">
      <c r="A180" s="227"/>
      <c r="B180" s="227"/>
      <c r="C180" s="227"/>
      <c r="D180" s="227"/>
      <c r="E180" s="227"/>
      <c r="F180" s="226"/>
      <c r="G180" s="227"/>
      <c r="H180" s="262"/>
      <c r="I180" s="262"/>
      <c r="J180" s="226"/>
    </row>
    <row r="181" spans="1:10" ht="0.95" customHeight="1" thickTop="1" x14ac:dyDescent="0.2">
      <c r="A181" s="225"/>
      <c r="B181" s="225"/>
      <c r="C181" s="225"/>
      <c r="D181" s="225"/>
      <c r="E181" s="225"/>
      <c r="F181" s="225"/>
      <c r="G181" s="225"/>
      <c r="H181" s="225"/>
      <c r="I181" s="225"/>
      <c r="J181" s="225"/>
    </row>
    <row r="182" spans="1:10" ht="18" customHeight="1" x14ac:dyDescent="0.2">
      <c r="A182" s="240" t="s">
        <v>244</v>
      </c>
      <c r="B182" s="238" t="s">
        <v>57</v>
      </c>
      <c r="C182" s="240" t="s">
        <v>58</v>
      </c>
      <c r="D182" s="240" t="s">
        <v>59</v>
      </c>
      <c r="E182" s="263" t="s">
        <v>128</v>
      </c>
      <c r="F182" s="263"/>
      <c r="G182" s="239" t="s">
        <v>60</v>
      </c>
      <c r="H182" s="238" t="s">
        <v>61</v>
      </c>
      <c r="I182" s="238" t="s">
        <v>62</v>
      </c>
      <c r="J182" s="238" t="s">
        <v>63</v>
      </c>
    </row>
    <row r="183" spans="1:10" ht="48" customHeight="1" x14ac:dyDescent="0.2">
      <c r="A183" s="236" t="s">
        <v>64</v>
      </c>
      <c r="B183" s="237"/>
      <c r="C183" s="236"/>
      <c r="D183" s="236" t="s">
        <v>245</v>
      </c>
      <c r="E183" s="264" t="s">
        <v>152</v>
      </c>
      <c r="F183" s="264"/>
      <c r="G183" s="235" t="s">
        <v>243</v>
      </c>
      <c r="H183" s="234">
        <v>1</v>
      </c>
      <c r="I183" s="233"/>
      <c r="J183" s="233"/>
    </row>
    <row r="184" spans="1:10" ht="60" customHeight="1" x14ac:dyDescent="0.2">
      <c r="A184" s="244" t="s">
        <v>66</v>
      </c>
      <c r="B184" s="245"/>
      <c r="C184" s="244"/>
      <c r="D184" s="244" t="s">
        <v>327</v>
      </c>
      <c r="E184" s="266" t="s">
        <v>147</v>
      </c>
      <c r="F184" s="266"/>
      <c r="G184" s="243" t="s">
        <v>89</v>
      </c>
      <c r="H184" s="242">
        <v>1.1000000000000001E-3</v>
      </c>
      <c r="I184" s="241"/>
      <c r="J184" s="241"/>
    </row>
    <row r="185" spans="1:10" ht="60" customHeight="1" x14ac:dyDescent="0.2">
      <c r="A185" s="244" t="s">
        <v>66</v>
      </c>
      <c r="B185" s="245"/>
      <c r="C185" s="244"/>
      <c r="D185" s="244" t="s">
        <v>326</v>
      </c>
      <c r="E185" s="266" t="s">
        <v>147</v>
      </c>
      <c r="F185" s="266"/>
      <c r="G185" s="243" t="s">
        <v>150</v>
      </c>
      <c r="H185" s="242">
        <v>5.0000000000000001E-4</v>
      </c>
      <c r="I185" s="241"/>
      <c r="J185" s="241"/>
    </row>
    <row r="186" spans="1:10" x14ac:dyDescent="0.2">
      <c r="A186" s="227"/>
      <c r="B186" s="227"/>
      <c r="C186" s="227"/>
      <c r="D186" s="227"/>
      <c r="E186" s="227"/>
      <c r="F186" s="226"/>
      <c r="G186" s="227"/>
      <c r="H186" s="226"/>
      <c r="I186" s="227"/>
      <c r="J186" s="226"/>
    </row>
    <row r="187" spans="1:10" ht="15" thickBot="1" x14ac:dyDescent="0.25">
      <c r="A187" s="227"/>
      <c r="B187" s="227"/>
      <c r="C187" s="227"/>
      <c r="D187" s="227"/>
      <c r="E187" s="227"/>
      <c r="F187" s="226"/>
      <c r="G187" s="227"/>
      <c r="H187" s="262"/>
      <c r="I187" s="262"/>
      <c r="J187" s="226"/>
    </row>
    <row r="188" spans="1:10" ht="0.95" customHeight="1" thickTop="1" x14ac:dyDescent="0.2">
      <c r="A188" s="225"/>
      <c r="B188" s="225"/>
      <c r="C188" s="225"/>
      <c r="D188" s="225"/>
      <c r="E188" s="225"/>
      <c r="F188" s="225"/>
      <c r="G188" s="225"/>
      <c r="H188" s="225"/>
      <c r="I188" s="225"/>
      <c r="J188" s="225"/>
    </row>
    <row r="189" spans="1:10" ht="18" customHeight="1" x14ac:dyDescent="0.2">
      <c r="A189" s="240" t="s">
        <v>246</v>
      </c>
      <c r="B189" s="238" t="s">
        <v>57</v>
      </c>
      <c r="C189" s="240" t="s">
        <v>58</v>
      </c>
      <c r="D189" s="240" t="s">
        <v>59</v>
      </c>
      <c r="E189" s="263" t="s">
        <v>128</v>
      </c>
      <c r="F189" s="263"/>
      <c r="G189" s="239" t="s">
        <v>60</v>
      </c>
      <c r="H189" s="238" t="s">
        <v>61</v>
      </c>
      <c r="I189" s="238" t="s">
        <v>62</v>
      </c>
      <c r="J189" s="238" t="s">
        <v>63</v>
      </c>
    </row>
    <row r="190" spans="1:10" ht="36" customHeight="1" x14ac:dyDescent="0.2">
      <c r="A190" s="236" t="s">
        <v>64</v>
      </c>
      <c r="B190" s="237"/>
      <c r="C190" s="236"/>
      <c r="D190" s="236" t="s">
        <v>393</v>
      </c>
      <c r="E190" s="264" t="s">
        <v>152</v>
      </c>
      <c r="F190" s="264"/>
      <c r="G190" s="235" t="s">
        <v>243</v>
      </c>
      <c r="H190" s="234">
        <v>1</v>
      </c>
      <c r="I190" s="233"/>
      <c r="J190" s="233"/>
    </row>
    <row r="191" spans="1:10" ht="60" customHeight="1" x14ac:dyDescent="0.2">
      <c r="A191" s="244" t="s">
        <v>66</v>
      </c>
      <c r="B191" s="245"/>
      <c r="C191" s="244"/>
      <c r="D191" s="244" t="s">
        <v>327</v>
      </c>
      <c r="E191" s="266" t="s">
        <v>147</v>
      </c>
      <c r="F191" s="266"/>
      <c r="G191" s="243" t="s">
        <v>89</v>
      </c>
      <c r="H191" s="242">
        <v>3.0000000000000001E-3</v>
      </c>
      <c r="I191" s="241"/>
      <c r="J191" s="241"/>
    </row>
    <row r="192" spans="1:10" ht="60" customHeight="1" x14ac:dyDescent="0.2">
      <c r="A192" s="244" t="s">
        <v>66</v>
      </c>
      <c r="B192" s="245"/>
      <c r="C192" s="244"/>
      <c r="D192" s="244" t="s">
        <v>326</v>
      </c>
      <c r="E192" s="266" t="s">
        <v>147</v>
      </c>
      <c r="F192" s="266"/>
      <c r="G192" s="243" t="s">
        <v>150</v>
      </c>
      <c r="H192" s="242">
        <v>1.2999999999999999E-3</v>
      </c>
      <c r="I192" s="241"/>
      <c r="J192" s="241"/>
    </row>
    <row r="193" spans="1:10" x14ac:dyDescent="0.2">
      <c r="A193" s="227"/>
      <c r="B193" s="227"/>
      <c r="C193" s="227"/>
      <c r="D193" s="227"/>
      <c r="E193" s="227"/>
      <c r="F193" s="226"/>
      <c r="G193" s="227"/>
      <c r="H193" s="226"/>
      <c r="I193" s="227"/>
      <c r="J193" s="226"/>
    </row>
    <row r="194" spans="1:10" ht="15" thickBot="1" x14ac:dyDescent="0.25">
      <c r="A194" s="227"/>
      <c r="B194" s="227"/>
      <c r="C194" s="227"/>
      <c r="D194" s="227"/>
      <c r="E194" s="227"/>
      <c r="F194" s="226"/>
      <c r="G194" s="227"/>
      <c r="H194" s="262"/>
      <c r="I194" s="262"/>
      <c r="J194" s="226"/>
    </row>
    <row r="195" spans="1:10" ht="0.95" customHeight="1" thickTop="1" x14ac:dyDescent="0.2">
      <c r="A195" s="225"/>
      <c r="B195" s="225"/>
      <c r="C195" s="225"/>
      <c r="D195" s="225"/>
      <c r="E195" s="225"/>
      <c r="F195" s="225"/>
      <c r="G195" s="225"/>
      <c r="H195" s="225"/>
      <c r="I195" s="225"/>
      <c r="J195" s="225"/>
    </row>
    <row r="196" spans="1:10" ht="18" customHeight="1" x14ac:dyDescent="0.2">
      <c r="A196" s="240" t="s">
        <v>253</v>
      </c>
      <c r="B196" s="238" t="s">
        <v>57</v>
      </c>
      <c r="C196" s="240" t="s">
        <v>58</v>
      </c>
      <c r="D196" s="240" t="s">
        <v>59</v>
      </c>
      <c r="E196" s="263" t="s">
        <v>128</v>
      </c>
      <c r="F196" s="263"/>
      <c r="G196" s="239" t="s">
        <v>60</v>
      </c>
      <c r="H196" s="238" t="s">
        <v>61</v>
      </c>
      <c r="I196" s="238" t="s">
        <v>62</v>
      </c>
      <c r="J196" s="238" t="s">
        <v>63</v>
      </c>
    </row>
    <row r="197" spans="1:10" ht="36" customHeight="1" x14ac:dyDescent="0.2">
      <c r="A197" s="236" t="s">
        <v>64</v>
      </c>
      <c r="B197" s="237"/>
      <c r="C197" s="236"/>
      <c r="D197" s="236" t="s">
        <v>248</v>
      </c>
      <c r="E197" s="264" t="s">
        <v>152</v>
      </c>
      <c r="F197" s="264"/>
      <c r="G197" s="235" t="s">
        <v>103</v>
      </c>
      <c r="H197" s="234">
        <v>1</v>
      </c>
      <c r="I197" s="233"/>
      <c r="J197" s="233"/>
    </row>
    <row r="198" spans="1:10" ht="60" customHeight="1" x14ac:dyDescent="0.2">
      <c r="A198" s="244" t="s">
        <v>66</v>
      </c>
      <c r="B198" s="245"/>
      <c r="C198" s="244"/>
      <c r="D198" s="244" t="s">
        <v>153</v>
      </c>
      <c r="E198" s="266" t="s">
        <v>147</v>
      </c>
      <c r="F198" s="266"/>
      <c r="G198" s="243" t="s">
        <v>89</v>
      </c>
      <c r="H198" s="242">
        <v>8.3000000000000001E-3</v>
      </c>
      <c r="I198" s="241"/>
      <c r="J198" s="241"/>
    </row>
    <row r="199" spans="1:10" ht="60" customHeight="1" x14ac:dyDescent="0.2">
      <c r="A199" s="244" t="s">
        <v>66</v>
      </c>
      <c r="B199" s="245"/>
      <c r="C199" s="244"/>
      <c r="D199" s="244" t="s">
        <v>154</v>
      </c>
      <c r="E199" s="266" t="s">
        <v>147</v>
      </c>
      <c r="F199" s="266"/>
      <c r="G199" s="243" t="s">
        <v>150</v>
      </c>
      <c r="H199" s="242">
        <v>3.5999999999999999E-3</v>
      </c>
      <c r="I199" s="241"/>
      <c r="J199" s="241"/>
    </row>
    <row r="200" spans="1:10" x14ac:dyDescent="0.2">
      <c r="A200" s="227"/>
      <c r="B200" s="227"/>
      <c r="C200" s="227"/>
      <c r="D200" s="227"/>
      <c r="E200" s="227"/>
      <c r="F200" s="226"/>
      <c r="G200" s="227"/>
      <c r="H200" s="226"/>
      <c r="I200" s="227"/>
      <c r="J200" s="226"/>
    </row>
    <row r="201" spans="1:10" ht="15" thickBot="1" x14ac:dyDescent="0.25">
      <c r="A201" s="227"/>
      <c r="B201" s="227"/>
      <c r="C201" s="227"/>
      <c r="D201" s="227"/>
      <c r="E201" s="227"/>
      <c r="F201" s="226"/>
      <c r="G201" s="227"/>
      <c r="H201" s="262"/>
      <c r="I201" s="262"/>
      <c r="J201" s="226"/>
    </row>
    <row r="202" spans="1:10" ht="0.95" customHeight="1" thickTop="1" x14ac:dyDescent="0.2">
      <c r="A202" s="225"/>
      <c r="B202" s="225"/>
      <c r="C202" s="225"/>
      <c r="D202" s="225"/>
      <c r="E202" s="225"/>
      <c r="F202" s="225"/>
      <c r="G202" s="225"/>
      <c r="H202" s="225"/>
      <c r="I202" s="225"/>
      <c r="J202" s="225"/>
    </row>
    <row r="203" spans="1:10" ht="18" customHeight="1" x14ac:dyDescent="0.2">
      <c r="A203" s="240" t="s">
        <v>254</v>
      </c>
      <c r="B203" s="238" t="s">
        <v>57</v>
      </c>
      <c r="C203" s="240" t="s">
        <v>58</v>
      </c>
      <c r="D203" s="240" t="s">
        <v>59</v>
      </c>
      <c r="E203" s="263" t="s">
        <v>128</v>
      </c>
      <c r="F203" s="263"/>
      <c r="G203" s="239" t="s">
        <v>60</v>
      </c>
      <c r="H203" s="238" t="s">
        <v>61</v>
      </c>
      <c r="I203" s="238" t="s">
        <v>62</v>
      </c>
      <c r="J203" s="238" t="s">
        <v>63</v>
      </c>
    </row>
    <row r="204" spans="1:10" ht="36" customHeight="1" x14ac:dyDescent="0.2">
      <c r="A204" s="236" t="s">
        <v>64</v>
      </c>
      <c r="B204" s="237"/>
      <c r="C204" s="236"/>
      <c r="D204" s="236" t="s">
        <v>250</v>
      </c>
      <c r="E204" s="264" t="s">
        <v>152</v>
      </c>
      <c r="F204" s="264"/>
      <c r="G204" s="235" t="s">
        <v>103</v>
      </c>
      <c r="H204" s="234">
        <v>1</v>
      </c>
      <c r="I204" s="233"/>
      <c r="J204" s="233"/>
    </row>
    <row r="205" spans="1:10" ht="60" customHeight="1" x14ac:dyDescent="0.2">
      <c r="A205" s="244" t="s">
        <v>66</v>
      </c>
      <c r="B205" s="245"/>
      <c r="C205" s="244"/>
      <c r="D205" s="244" t="s">
        <v>153</v>
      </c>
      <c r="E205" s="266" t="s">
        <v>147</v>
      </c>
      <c r="F205" s="266"/>
      <c r="G205" s="243" t="s">
        <v>89</v>
      </c>
      <c r="H205" s="242">
        <v>3.3E-3</v>
      </c>
      <c r="I205" s="241"/>
      <c r="J205" s="241"/>
    </row>
    <row r="206" spans="1:10" ht="60" customHeight="1" x14ac:dyDescent="0.2">
      <c r="A206" s="244" t="s">
        <v>66</v>
      </c>
      <c r="B206" s="245"/>
      <c r="C206" s="244"/>
      <c r="D206" s="244" t="s">
        <v>154</v>
      </c>
      <c r="E206" s="266" t="s">
        <v>147</v>
      </c>
      <c r="F206" s="266"/>
      <c r="G206" s="243" t="s">
        <v>150</v>
      </c>
      <c r="H206" s="242">
        <v>1.4E-3</v>
      </c>
      <c r="I206" s="241"/>
      <c r="J206" s="241"/>
    </row>
    <row r="207" spans="1:10" x14ac:dyDescent="0.2">
      <c r="A207" s="227"/>
      <c r="B207" s="227"/>
      <c r="C207" s="227"/>
      <c r="D207" s="227"/>
      <c r="E207" s="227"/>
      <c r="F207" s="226"/>
      <c r="G207" s="227"/>
      <c r="H207" s="226"/>
      <c r="I207" s="227"/>
      <c r="J207" s="226"/>
    </row>
    <row r="208" spans="1:10" ht="15" thickBot="1" x14ac:dyDescent="0.25">
      <c r="A208" s="227"/>
      <c r="B208" s="227"/>
      <c r="C208" s="227"/>
      <c r="D208" s="227"/>
      <c r="E208" s="227"/>
      <c r="F208" s="226"/>
      <c r="G208" s="227"/>
      <c r="H208" s="262"/>
      <c r="I208" s="262"/>
      <c r="J208" s="226"/>
    </row>
    <row r="209" spans="1:10" ht="0.95" customHeight="1" thickTop="1" x14ac:dyDescent="0.2">
      <c r="A209" s="225"/>
      <c r="B209" s="225"/>
      <c r="C209" s="225"/>
      <c r="D209" s="225"/>
      <c r="E209" s="225"/>
      <c r="F209" s="225"/>
      <c r="G209" s="225"/>
      <c r="H209" s="225"/>
      <c r="I209" s="225"/>
      <c r="J209" s="225"/>
    </row>
    <row r="210" spans="1:10" ht="18" customHeight="1" x14ac:dyDescent="0.2">
      <c r="A210" s="240" t="s">
        <v>258</v>
      </c>
      <c r="B210" s="238" t="s">
        <v>57</v>
      </c>
      <c r="C210" s="240" t="s">
        <v>58</v>
      </c>
      <c r="D210" s="240" t="s">
        <v>59</v>
      </c>
      <c r="E210" s="263" t="s">
        <v>128</v>
      </c>
      <c r="F210" s="263"/>
      <c r="G210" s="239" t="s">
        <v>60</v>
      </c>
      <c r="H210" s="238" t="s">
        <v>61</v>
      </c>
      <c r="I210" s="238" t="s">
        <v>62</v>
      </c>
      <c r="J210" s="238" t="s">
        <v>63</v>
      </c>
    </row>
    <row r="211" spans="1:10" ht="36" customHeight="1" x14ac:dyDescent="0.2">
      <c r="A211" s="236" t="s">
        <v>64</v>
      </c>
      <c r="B211" s="237"/>
      <c r="C211" s="236"/>
      <c r="D211" s="236" t="s">
        <v>260</v>
      </c>
      <c r="E211" s="264" t="s">
        <v>290</v>
      </c>
      <c r="F211" s="264"/>
      <c r="G211" s="235" t="s">
        <v>10</v>
      </c>
      <c r="H211" s="234">
        <v>1</v>
      </c>
      <c r="I211" s="233"/>
      <c r="J211" s="233"/>
    </row>
    <row r="212" spans="1:10" ht="15" customHeight="1" x14ac:dyDescent="0.2">
      <c r="A212" s="263" t="s">
        <v>291</v>
      </c>
      <c r="B212" s="269" t="s">
        <v>57</v>
      </c>
      <c r="C212" s="263" t="s">
        <v>58</v>
      </c>
      <c r="D212" s="263" t="s">
        <v>292</v>
      </c>
      <c r="E212" s="269" t="s">
        <v>293</v>
      </c>
      <c r="F212" s="271" t="s">
        <v>294</v>
      </c>
      <c r="G212" s="269"/>
      <c r="H212" s="271" t="s">
        <v>295</v>
      </c>
      <c r="I212" s="269"/>
      <c r="J212" s="269" t="s">
        <v>296</v>
      </c>
    </row>
    <row r="213" spans="1:10" ht="15" customHeight="1" x14ac:dyDescent="0.2">
      <c r="A213" s="269"/>
      <c r="B213" s="269"/>
      <c r="C213" s="269"/>
      <c r="D213" s="269"/>
      <c r="E213" s="269"/>
      <c r="F213" s="238" t="s">
        <v>297</v>
      </c>
      <c r="G213" s="238" t="s">
        <v>298</v>
      </c>
      <c r="H213" s="238" t="s">
        <v>297</v>
      </c>
      <c r="I213" s="238" t="s">
        <v>298</v>
      </c>
      <c r="J213" s="269"/>
    </row>
    <row r="214" spans="1:10" ht="24" customHeight="1" x14ac:dyDescent="0.2">
      <c r="A214" s="231" t="s">
        <v>69</v>
      </c>
      <c r="B214" s="232"/>
      <c r="C214" s="231"/>
      <c r="D214" s="231" t="s">
        <v>328</v>
      </c>
      <c r="E214" s="229">
        <v>1</v>
      </c>
      <c r="F214" s="228">
        <v>0.3</v>
      </c>
      <c r="G214" s="228">
        <v>0.7</v>
      </c>
      <c r="H214" s="247"/>
      <c r="I214" s="247"/>
      <c r="J214" s="247"/>
    </row>
    <row r="215" spans="1:10" ht="20.100000000000001" customHeight="1" x14ac:dyDescent="0.2">
      <c r="A215" s="268"/>
      <c r="B215" s="268"/>
      <c r="C215" s="268"/>
      <c r="D215" s="268"/>
      <c r="E215" s="268"/>
      <c r="F215" s="268"/>
      <c r="G215" s="268" t="s">
        <v>301</v>
      </c>
      <c r="H215" s="268"/>
      <c r="I215" s="268"/>
      <c r="J215" s="246"/>
    </row>
    <row r="216" spans="1:10" ht="20.100000000000001" customHeight="1" x14ac:dyDescent="0.2">
      <c r="A216" s="240" t="s">
        <v>302</v>
      </c>
      <c r="B216" s="238" t="s">
        <v>57</v>
      </c>
      <c r="C216" s="240" t="s">
        <v>58</v>
      </c>
      <c r="D216" s="240" t="s">
        <v>144</v>
      </c>
      <c r="E216" s="238" t="s">
        <v>293</v>
      </c>
      <c r="F216" s="269" t="s">
        <v>303</v>
      </c>
      <c r="G216" s="269"/>
      <c r="H216" s="269"/>
      <c r="I216" s="269"/>
      <c r="J216" s="238" t="s">
        <v>296</v>
      </c>
    </row>
    <row r="217" spans="1:10" ht="24" customHeight="1" x14ac:dyDescent="0.2">
      <c r="A217" s="231" t="s">
        <v>69</v>
      </c>
      <c r="B217" s="232"/>
      <c r="C217" s="231"/>
      <c r="D217" s="231" t="s">
        <v>329</v>
      </c>
      <c r="E217" s="229">
        <v>1</v>
      </c>
      <c r="F217" s="231"/>
      <c r="G217" s="231"/>
      <c r="H217" s="231"/>
      <c r="I217" s="247"/>
      <c r="J217" s="247"/>
    </row>
    <row r="218" spans="1:10" ht="24" customHeight="1" x14ac:dyDescent="0.2">
      <c r="A218" s="231" t="s">
        <v>69</v>
      </c>
      <c r="B218" s="232"/>
      <c r="C218" s="231"/>
      <c r="D218" s="231" t="s">
        <v>304</v>
      </c>
      <c r="E218" s="229">
        <v>2</v>
      </c>
      <c r="F218" s="231"/>
      <c r="G218" s="231"/>
      <c r="H218" s="231"/>
      <c r="I218" s="247"/>
      <c r="J218" s="247"/>
    </row>
    <row r="219" spans="1:10" ht="20.100000000000001" customHeight="1" x14ac:dyDescent="0.2">
      <c r="A219" s="268"/>
      <c r="B219" s="268"/>
      <c r="C219" s="268"/>
      <c r="D219" s="268"/>
      <c r="E219" s="268"/>
      <c r="F219" s="268"/>
      <c r="G219" s="268" t="s">
        <v>305</v>
      </c>
      <c r="H219" s="268"/>
      <c r="I219" s="268"/>
      <c r="J219" s="246"/>
    </row>
    <row r="220" spans="1:10" ht="20.100000000000001" customHeight="1" x14ac:dyDescent="0.2">
      <c r="A220" s="268"/>
      <c r="B220" s="268"/>
      <c r="C220" s="268"/>
      <c r="D220" s="268"/>
      <c r="E220" s="268"/>
      <c r="F220" s="268"/>
      <c r="G220" s="268" t="s">
        <v>306</v>
      </c>
      <c r="H220" s="268"/>
      <c r="I220" s="268"/>
      <c r="J220" s="246"/>
    </row>
    <row r="221" spans="1:10" ht="20.100000000000001" customHeight="1" x14ac:dyDescent="0.2">
      <c r="A221" s="268"/>
      <c r="B221" s="268"/>
      <c r="C221" s="268"/>
      <c r="D221" s="268"/>
      <c r="E221" s="268"/>
      <c r="F221" s="268"/>
      <c r="G221" s="268" t="s">
        <v>307</v>
      </c>
      <c r="H221" s="268"/>
      <c r="I221" s="268"/>
      <c r="J221" s="246"/>
    </row>
    <row r="222" spans="1:10" ht="20.100000000000001" customHeight="1" x14ac:dyDescent="0.2">
      <c r="A222" s="268"/>
      <c r="B222" s="268"/>
      <c r="C222" s="268"/>
      <c r="D222" s="268"/>
      <c r="E222" s="268"/>
      <c r="F222" s="268"/>
      <c r="G222" s="268" t="s">
        <v>308</v>
      </c>
      <c r="H222" s="268"/>
      <c r="I222" s="268"/>
      <c r="J222" s="246"/>
    </row>
    <row r="223" spans="1:10" ht="20.100000000000001" customHeight="1" x14ac:dyDescent="0.2">
      <c r="A223" s="268"/>
      <c r="B223" s="268"/>
      <c r="C223" s="268"/>
      <c r="D223" s="268"/>
      <c r="E223" s="268"/>
      <c r="F223" s="268"/>
      <c r="G223" s="268" t="s">
        <v>309</v>
      </c>
      <c r="H223" s="268"/>
      <c r="I223" s="268"/>
      <c r="J223" s="246"/>
    </row>
    <row r="224" spans="1:10" ht="20.100000000000001" customHeight="1" x14ac:dyDescent="0.2">
      <c r="A224" s="268"/>
      <c r="B224" s="268"/>
      <c r="C224" s="268"/>
      <c r="D224" s="268"/>
      <c r="E224" s="268"/>
      <c r="F224" s="268"/>
      <c r="G224" s="268" t="s">
        <v>310</v>
      </c>
      <c r="H224" s="268"/>
      <c r="I224" s="268"/>
      <c r="J224" s="246"/>
    </row>
    <row r="225" spans="1:10" ht="20.100000000000001" customHeight="1" x14ac:dyDescent="0.2">
      <c r="A225" s="268"/>
      <c r="B225" s="268"/>
      <c r="C225" s="268"/>
      <c r="D225" s="268"/>
      <c r="E225" s="268"/>
      <c r="F225" s="268"/>
      <c r="G225" s="268" t="s">
        <v>311</v>
      </c>
      <c r="H225" s="268"/>
      <c r="I225" s="268"/>
      <c r="J225" s="246"/>
    </row>
    <row r="226" spans="1:10" ht="20.100000000000001" customHeight="1" x14ac:dyDescent="0.2">
      <c r="A226" s="240" t="s">
        <v>330</v>
      </c>
      <c r="B226" s="238" t="s">
        <v>58</v>
      </c>
      <c r="C226" s="240" t="s">
        <v>57</v>
      </c>
      <c r="D226" s="240" t="s">
        <v>331</v>
      </c>
      <c r="E226" s="238" t="s">
        <v>293</v>
      </c>
      <c r="F226" s="238" t="s">
        <v>313</v>
      </c>
      <c r="G226" s="269" t="s">
        <v>314</v>
      </c>
      <c r="H226" s="269"/>
      <c r="I226" s="269"/>
      <c r="J226" s="238" t="s">
        <v>296</v>
      </c>
    </row>
    <row r="227" spans="1:10" ht="24" customHeight="1" x14ac:dyDescent="0.2">
      <c r="A227" s="244" t="s">
        <v>332</v>
      </c>
      <c r="B227" s="245" t="s">
        <v>227</v>
      </c>
      <c r="C227" s="244">
        <v>5213414</v>
      </c>
      <c r="D227" s="244" t="s">
        <v>490</v>
      </c>
      <c r="E227" s="242">
        <v>0.36</v>
      </c>
      <c r="F227" s="243" t="s">
        <v>13</v>
      </c>
      <c r="G227" s="267">
        <v>497.33</v>
      </c>
      <c r="H227" s="267"/>
      <c r="I227" s="266"/>
      <c r="J227" s="248"/>
    </row>
    <row r="228" spans="1:10" ht="20.100000000000001" customHeight="1" x14ac:dyDescent="0.2">
      <c r="A228" s="268"/>
      <c r="B228" s="268"/>
      <c r="C228" s="268"/>
      <c r="D228" s="268"/>
      <c r="E228" s="268"/>
      <c r="F228" s="268"/>
      <c r="G228" s="268" t="s">
        <v>333</v>
      </c>
      <c r="H228" s="268"/>
      <c r="I228" s="268"/>
      <c r="J228" s="246"/>
    </row>
    <row r="229" spans="1:10" x14ac:dyDescent="0.2">
      <c r="A229" s="227"/>
      <c r="B229" s="227"/>
      <c r="C229" s="227"/>
      <c r="D229" s="227"/>
      <c r="E229" s="227"/>
      <c r="F229" s="226"/>
      <c r="G229" s="227"/>
      <c r="H229" s="226"/>
      <c r="I229" s="227"/>
      <c r="J229" s="226"/>
    </row>
    <row r="230" spans="1:10" ht="15" thickBot="1" x14ac:dyDescent="0.25">
      <c r="A230" s="227"/>
      <c r="B230" s="227"/>
      <c r="C230" s="227"/>
      <c r="D230" s="227"/>
      <c r="E230" s="227"/>
      <c r="F230" s="226"/>
      <c r="G230" s="227"/>
      <c r="H230" s="262"/>
      <c r="I230" s="262"/>
      <c r="J230" s="226"/>
    </row>
    <row r="231" spans="1:10" ht="0.95" customHeight="1" thickTop="1" x14ac:dyDescent="0.2">
      <c r="A231" s="225"/>
      <c r="B231" s="225"/>
      <c r="C231" s="225"/>
      <c r="D231" s="225"/>
      <c r="E231" s="225"/>
      <c r="F231" s="225"/>
      <c r="G231" s="225"/>
      <c r="H231" s="225"/>
      <c r="I231" s="225"/>
      <c r="J231" s="225"/>
    </row>
    <row r="232" spans="1:10" ht="18" customHeight="1" x14ac:dyDescent="0.2">
      <c r="A232" s="240" t="s">
        <v>261</v>
      </c>
      <c r="B232" s="238" t="s">
        <v>57</v>
      </c>
      <c r="C232" s="240" t="s">
        <v>58</v>
      </c>
      <c r="D232" s="240" t="s">
        <v>59</v>
      </c>
      <c r="E232" s="263" t="s">
        <v>128</v>
      </c>
      <c r="F232" s="263"/>
      <c r="G232" s="239" t="s">
        <v>60</v>
      </c>
      <c r="H232" s="238" t="s">
        <v>61</v>
      </c>
      <c r="I232" s="238" t="s">
        <v>62</v>
      </c>
      <c r="J232" s="238" t="s">
        <v>63</v>
      </c>
    </row>
    <row r="233" spans="1:10" ht="36" customHeight="1" x14ac:dyDescent="0.2">
      <c r="A233" s="236" t="s">
        <v>64</v>
      </c>
      <c r="B233" s="237"/>
      <c r="C233" s="236"/>
      <c r="D233" s="236" t="s">
        <v>263</v>
      </c>
      <c r="E233" s="264" t="s">
        <v>290</v>
      </c>
      <c r="F233" s="264"/>
      <c r="G233" s="235" t="s">
        <v>10</v>
      </c>
      <c r="H233" s="234">
        <v>1</v>
      </c>
      <c r="I233" s="233"/>
      <c r="J233" s="233"/>
    </row>
    <row r="234" spans="1:10" ht="15" customHeight="1" x14ac:dyDescent="0.2">
      <c r="A234" s="263" t="s">
        <v>291</v>
      </c>
      <c r="B234" s="269" t="s">
        <v>57</v>
      </c>
      <c r="C234" s="263" t="s">
        <v>58</v>
      </c>
      <c r="D234" s="263" t="s">
        <v>292</v>
      </c>
      <c r="E234" s="269" t="s">
        <v>293</v>
      </c>
      <c r="F234" s="271" t="s">
        <v>294</v>
      </c>
      <c r="G234" s="269"/>
      <c r="H234" s="271" t="s">
        <v>295</v>
      </c>
      <c r="I234" s="269"/>
      <c r="J234" s="269" t="s">
        <v>296</v>
      </c>
    </row>
    <row r="235" spans="1:10" ht="15" customHeight="1" x14ac:dyDescent="0.2">
      <c r="A235" s="269"/>
      <c r="B235" s="269"/>
      <c r="C235" s="269"/>
      <c r="D235" s="269"/>
      <c r="E235" s="269"/>
      <c r="F235" s="238" t="s">
        <v>297</v>
      </c>
      <c r="G235" s="238" t="s">
        <v>298</v>
      </c>
      <c r="H235" s="238" t="s">
        <v>297</v>
      </c>
      <c r="I235" s="238" t="s">
        <v>298</v>
      </c>
      <c r="J235" s="269"/>
    </row>
    <row r="236" spans="1:10" ht="24" customHeight="1" x14ac:dyDescent="0.2">
      <c r="A236" s="231" t="s">
        <v>69</v>
      </c>
      <c r="B236" s="232"/>
      <c r="C236" s="231"/>
      <c r="D236" s="231" t="s">
        <v>328</v>
      </c>
      <c r="E236" s="229">
        <v>1</v>
      </c>
      <c r="F236" s="228">
        <v>0.3</v>
      </c>
      <c r="G236" s="228">
        <v>0.7</v>
      </c>
      <c r="H236" s="247"/>
      <c r="I236" s="247"/>
      <c r="J236" s="247"/>
    </row>
    <row r="237" spans="1:10" ht="20.100000000000001" customHeight="1" x14ac:dyDescent="0.2">
      <c r="A237" s="268"/>
      <c r="B237" s="268"/>
      <c r="C237" s="268"/>
      <c r="D237" s="268"/>
      <c r="E237" s="268"/>
      <c r="F237" s="268"/>
      <c r="G237" s="268" t="s">
        <v>301</v>
      </c>
      <c r="H237" s="268"/>
      <c r="I237" s="268"/>
      <c r="J237" s="246"/>
    </row>
    <row r="238" spans="1:10" ht="20.100000000000001" customHeight="1" x14ac:dyDescent="0.2">
      <c r="A238" s="240" t="s">
        <v>302</v>
      </c>
      <c r="B238" s="238" t="s">
        <v>57</v>
      </c>
      <c r="C238" s="240" t="s">
        <v>58</v>
      </c>
      <c r="D238" s="240" t="s">
        <v>144</v>
      </c>
      <c r="E238" s="238" t="s">
        <v>293</v>
      </c>
      <c r="F238" s="269" t="s">
        <v>303</v>
      </c>
      <c r="G238" s="269"/>
      <c r="H238" s="269"/>
      <c r="I238" s="269"/>
      <c r="J238" s="238" t="s">
        <v>296</v>
      </c>
    </row>
    <row r="239" spans="1:10" ht="24" customHeight="1" x14ac:dyDescent="0.2">
      <c r="A239" s="231" t="s">
        <v>69</v>
      </c>
      <c r="B239" s="232"/>
      <c r="C239" s="231"/>
      <c r="D239" s="231" t="s">
        <v>335</v>
      </c>
      <c r="E239" s="229">
        <v>1</v>
      </c>
      <c r="F239" s="231"/>
      <c r="G239" s="231"/>
      <c r="H239" s="231"/>
      <c r="I239" s="247"/>
      <c r="J239" s="247"/>
    </row>
    <row r="240" spans="1:10" ht="24" customHeight="1" x14ac:dyDescent="0.2">
      <c r="A240" s="231" t="s">
        <v>69</v>
      </c>
      <c r="B240" s="232"/>
      <c r="C240" s="231"/>
      <c r="D240" s="231" t="s">
        <v>304</v>
      </c>
      <c r="E240" s="229">
        <v>1</v>
      </c>
      <c r="F240" s="231"/>
      <c r="G240" s="231"/>
      <c r="H240" s="231"/>
      <c r="I240" s="247"/>
      <c r="J240" s="247"/>
    </row>
    <row r="241" spans="1:10" ht="20.100000000000001" customHeight="1" x14ac:dyDescent="0.2">
      <c r="A241" s="268"/>
      <c r="B241" s="268"/>
      <c r="C241" s="268"/>
      <c r="D241" s="268"/>
      <c r="E241" s="268"/>
      <c r="F241" s="268"/>
      <c r="G241" s="268" t="s">
        <v>305</v>
      </c>
      <c r="H241" s="268"/>
      <c r="I241" s="268"/>
      <c r="J241" s="246"/>
    </row>
    <row r="242" spans="1:10" ht="20.100000000000001" customHeight="1" x14ac:dyDescent="0.2">
      <c r="A242" s="268"/>
      <c r="B242" s="268"/>
      <c r="C242" s="268"/>
      <c r="D242" s="268"/>
      <c r="E242" s="268"/>
      <c r="F242" s="268"/>
      <c r="G242" s="268" t="s">
        <v>306</v>
      </c>
      <c r="H242" s="268"/>
      <c r="I242" s="268"/>
      <c r="J242" s="246"/>
    </row>
    <row r="243" spans="1:10" ht="20.100000000000001" customHeight="1" x14ac:dyDescent="0.2">
      <c r="A243" s="268"/>
      <c r="B243" s="268"/>
      <c r="C243" s="268"/>
      <c r="D243" s="268"/>
      <c r="E243" s="268"/>
      <c r="F243" s="268"/>
      <c r="G243" s="268" t="s">
        <v>307</v>
      </c>
      <c r="H243" s="268"/>
      <c r="I243" s="268"/>
      <c r="J243" s="246"/>
    </row>
    <row r="244" spans="1:10" ht="20.100000000000001" customHeight="1" x14ac:dyDescent="0.2">
      <c r="A244" s="268"/>
      <c r="B244" s="268"/>
      <c r="C244" s="268"/>
      <c r="D244" s="268"/>
      <c r="E244" s="268"/>
      <c r="F244" s="268"/>
      <c r="G244" s="268" t="s">
        <v>308</v>
      </c>
      <c r="H244" s="268"/>
      <c r="I244" s="268"/>
      <c r="J244" s="246"/>
    </row>
    <row r="245" spans="1:10" ht="20.100000000000001" customHeight="1" x14ac:dyDescent="0.2">
      <c r="A245" s="268"/>
      <c r="B245" s="268"/>
      <c r="C245" s="268"/>
      <c r="D245" s="268"/>
      <c r="E245" s="268"/>
      <c r="F245" s="268"/>
      <c r="G245" s="268" t="s">
        <v>309</v>
      </c>
      <c r="H245" s="268"/>
      <c r="I245" s="268"/>
      <c r="J245" s="246"/>
    </row>
    <row r="246" spans="1:10" ht="20.100000000000001" customHeight="1" x14ac:dyDescent="0.2">
      <c r="A246" s="268"/>
      <c r="B246" s="268"/>
      <c r="C246" s="268"/>
      <c r="D246" s="268"/>
      <c r="E246" s="268"/>
      <c r="F246" s="268"/>
      <c r="G246" s="268" t="s">
        <v>310</v>
      </c>
      <c r="H246" s="268"/>
      <c r="I246" s="268"/>
      <c r="J246" s="246"/>
    </row>
    <row r="247" spans="1:10" ht="20.100000000000001" customHeight="1" x14ac:dyDescent="0.2">
      <c r="A247" s="268"/>
      <c r="B247" s="268"/>
      <c r="C247" s="268"/>
      <c r="D247" s="268"/>
      <c r="E247" s="268"/>
      <c r="F247" s="268"/>
      <c r="G247" s="268" t="s">
        <v>311</v>
      </c>
      <c r="H247" s="268"/>
      <c r="I247" s="268"/>
      <c r="J247" s="246"/>
    </row>
    <row r="248" spans="1:10" ht="20.100000000000001" customHeight="1" x14ac:dyDescent="0.2">
      <c r="A248" s="240" t="s">
        <v>312</v>
      </c>
      <c r="B248" s="238" t="s">
        <v>58</v>
      </c>
      <c r="C248" s="240" t="s">
        <v>57</v>
      </c>
      <c r="D248" s="240" t="s">
        <v>133</v>
      </c>
      <c r="E248" s="238" t="s">
        <v>293</v>
      </c>
      <c r="F248" s="238" t="s">
        <v>313</v>
      </c>
      <c r="G248" s="269" t="s">
        <v>314</v>
      </c>
      <c r="H248" s="269"/>
      <c r="I248" s="269"/>
      <c r="J248" s="238" t="s">
        <v>296</v>
      </c>
    </row>
    <row r="249" spans="1:10" ht="24" customHeight="1" x14ac:dyDescent="0.2">
      <c r="A249" s="231" t="s">
        <v>69</v>
      </c>
      <c r="B249" s="232"/>
      <c r="C249" s="231"/>
      <c r="D249" s="231" t="s">
        <v>336</v>
      </c>
      <c r="E249" s="229">
        <v>1.0581199999999999</v>
      </c>
      <c r="F249" s="230" t="s">
        <v>337</v>
      </c>
      <c r="G249" s="270"/>
      <c r="H249" s="270"/>
      <c r="I249" s="265"/>
      <c r="J249" s="247"/>
    </row>
    <row r="250" spans="1:10" ht="24" customHeight="1" x14ac:dyDescent="0.2">
      <c r="A250" s="231" t="s">
        <v>69</v>
      </c>
      <c r="B250" s="232"/>
      <c r="C250" s="231"/>
      <c r="D250" s="231" t="s">
        <v>338</v>
      </c>
      <c r="E250" s="229">
        <v>11.775</v>
      </c>
      <c r="F250" s="230" t="s">
        <v>337</v>
      </c>
      <c r="G250" s="270"/>
      <c r="H250" s="270"/>
      <c r="I250" s="265"/>
      <c r="J250" s="247"/>
    </row>
    <row r="251" spans="1:10" ht="20.100000000000001" customHeight="1" x14ac:dyDescent="0.2">
      <c r="A251" s="268"/>
      <c r="B251" s="268"/>
      <c r="C251" s="268"/>
      <c r="D251" s="268"/>
      <c r="E251" s="268"/>
      <c r="F251" s="268"/>
      <c r="G251" s="268" t="s">
        <v>315</v>
      </c>
      <c r="H251" s="268"/>
      <c r="I251" s="268"/>
      <c r="J251" s="246"/>
    </row>
    <row r="252" spans="1:10" ht="20.100000000000001" customHeight="1" x14ac:dyDescent="0.2">
      <c r="A252" s="240" t="s">
        <v>330</v>
      </c>
      <c r="B252" s="238" t="s">
        <v>58</v>
      </c>
      <c r="C252" s="240" t="s">
        <v>57</v>
      </c>
      <c r="D252" s="240" t="s">
        <v>331</v>
      </c>
      <c r="E252" s="238" t="s">
        <v>293</v>
      </c>
      <c r="F252" s="238" t="s">
        <v>313</v>
      </c>
      <c r="G252" s="269" t="s">
        <v>314</v>
      </c>
      <c r="H252" s="269"/>
      <c r="I252" s="269"/>
      <c r="J252" s="238" t="s">
        <v>296</v>
      </c>
    </row>
    <row r="253" spans="1:10" ht="24" customHeight="1" x14ac:dyDescent="0.2">
      <c r="A253" s="244" t="s">
        <v>332</v>
      </c>
      <c r="B253" s="245"/>
      <c r="C253" s="244"/>
      <c r="D253" s="244" t="s">
        <v>339</v>
      </c>
      <c r="E253" s="242">
        <v>1.7999999999999999E-2</v>
      </c>
      <c r="F253" s="243" t="s">
        <v>24</v>
      </c>
      <c r="G253" s="267"/>
      <c r="H253" s="267"/>
      <c r="I253" s="266"/>
      <c r="J253" s="248"/>
    </row>
    <row r="254" spans="1:10" ht="24" customHeight="1" x14ac:dyDescent="0.2">
      <c r="A254" s="244" t="s">
        <v>332</v>
      </c>
      <c r="B254" s="245"/>
      <c r="C254" s="244"/>
      <c r="D254" s="244" t="s">
        <v>340</v>
      </c>
      <c r="E254" s="242">
        <v>1.7999999999999999E-2</v>
      </c>
      <c r="F254" s="243" t="s">
        <v>24</v>
      </c>
      <c r="G254" s="267"/>
      <c r="H254" s="267"/>
      <c r="I254" s="266"/>
      <c r="J254" s="248"/>
    </row>
    <row r="255" spans="1:10" ht="20.100000000000001" customHeight="1" x14ac:dyDescent="0.2">
      <c r="A255" s="268"/>
      <c r="B255" s="268"/>
      <c r="C255" s="268"/>
      <c r="D255" s="268"/>
      <c r="E255" s="268"/>
      <c r="F255" s="268"/>
      <c r="G255" s="268" t="s">
        <v>333</v>
      </c>
      <c r="H255" s="268"/>
      <c r="I255" s="268"/>
      <c r="J255" s="246"/>
    </row>
    <row r="256" spans="1:10" ht="20.100000000000001" customHeight="1" x14ac:dyDescent="0.2">
      <c r="A256" s="240" t="s">
        <v>322</v>
      </c>
      <c r="B256" s="238" t="s">
        <v>58</v>
      </c>
      <c r="C256" s="240" t="s">
        <v>69</v>
      </c>
      <c r="D256" s="240" t="s">
        <v>323</v>
      </c>
      <c r="E256" s="238" t="s">
        <v>57</v>
      </c>
      <c r="F256" s="238" t="s">
        <v>293</v>
      </c>
      <c r="G256" s="239" t="s">
        <v>313</v>
      </c>
      <c r="H256" s="269" t="s">
        <v>314</v>
      </c>
      <c r="I256" s="269"/>
      <c r="J256" s="238" t="s">
        <v>296</v>
      </c>
    </row>
    <row r="257" spans="1:10" ht="36" customHeight="1" x14ac:dyDescent="0.2">
      <c r="A257" s="244" t="s">
        <v>324</v>
      </c>
      <c r="B257" s="245"/>
      <c r="C257" s="244"/>
      <c r="D257" s="244" t="s">
        <v>334</v>
      </c>
      <c r="E257" s="245">
        <v>5915474</v>
      </c>
      <c r="F257" s="242">
        <v>1.06E-3</v>
      </c>
      <c r="G257" s="243" t="s">
        <v>237</v>
      </c>
      <c r="H257" s="267"/>
      <c r="I257" s="266"/>
      <c r="J257" s="248"/>
    </row>
    <row r="258" spans="1:10" ht="36" customHeight="1" x14ac:dyDescent="0.2">
      <c r="A258" s="244" t="s">
        <v>324</v>
      </c>
      <c r="B258" s="245"/>
      <c r="C258" s="244"/>
      <c r="D258" s="244" t="s">
        <v>341</v>
      </c>
      <c r="E258" s="245">
        <v>5915476</v>
      </c>
      <c r="F258" s="242">
        <v>3.3750000000000002E-2</v>
      </c>
      <c r="G258" s="243" t="s">
        <v>237</v>
      </c>
      <c r="H258" s="267"/>
      <c r="I258" s="266"/>
      <c r="J258" s="248"/>
    </row>
    <row r="259" spans="1:10" ht="36" customHeight="1" x14ac:dyDescent="0.2">
      <c r="A259" s="244" t="s">
        <v>324</v>
      </c>
      <c r="B259" s="245"/>
      <c r="C259" s="244"/>
      <c r="D259" s="244" t="s">
        <v>334</v>
      </c>
      <c r="E259" s="245">
        <v>5915474</v>
      </c>
      <c r="F259" s="242">
        <v>1.1780000000000001E-2</v>
      </c>
      <c r="G259" s="243" t="s">
        <v>237</v>
      </c>
      <c r="H259" s="267"/>
      <c r="I259" s="266"/>
      <c r="J259" s="248"/>
    </row>
    <row r="260" spans="1:10" ht="20.100000000000001" customHeight="1" x14ac:dyDescent="0.2">
      <c r="A260" s="268"/>
      <c r="B260" s="268"/>
      <c r="C260" s="268"/>
      <c r="D260" s="268"/>
      <c r="E260" s="268"/>
      <c r="F260" s="268"/>
      <c r="G260" s="268" t="s">
        <v>325</v>
      </c>
      <c r="H260" s="268"/>
      <c r="I260" s="268"/>
      <c r="J260" s="246"/>
    </row>
    <row r="261" spans="1:10" x14ac:dyDescent="0.2">
      <c r="A261" s="227"/>
      <c r="B261" s="227"/>
      <c r="C261" s="227"/>
      <c r="D261" s="227"/>
      <c r="E261" s="227"/>
      <c r="F261" s="226"/>
      <c r="G261" s="227"/>
      <c r="H261" s="226"/>
      <c r="I261" s="227"/>
      <c r="J261" s="226"/>
    </row>
    <row r="262" spans="1:10" ht="15" thickBot="1" x14ac:dyDescent="0.25">
      <c r="A262" s="227"/>
      <c r="B262" s="227"/>
      <c r="C262" s="227"/>
      <c r="D262" s="227"/>
      <c r="E262" s="227"/>
      <c r="F262" s="226"/>
      <c r="G262" s="227"/>
      <c r="H262" s="262"/>
      <c r="I262" s="262"/>
      <c r="J262" s="226"/>
    </row>
    <row r="263" spans="1:10" ht="0.95" customHeight="1" thickTop="1" x14ac:dyDescent="0.2">
      <c r="A263" s="225"/>
      <c r="B263" s="225"/>
      <c r="C263" s="225"/>
      <c r="D263" s="225"/>
      <c r="E263" s="225"/>
      <c r="F263" s="225"/>
      <c r="G263" s="225"/>
      <c r="H263" s="225"/>
      <c r="I263" s="225"/>
      <c r="J263" s="225"/>
    </row>
    <row r="264" spans="1:10" ht="18" customHeight="1" x14ac:dyDescent="0.2">
      <c r="A264" s="240" t="s">
        <v>264</v>
      </c>
      <c r="B264" s="238" t="s">
        <v>57</v>
      </c>
      <c r="C264" s="240" t="s">
        <v>58</v>
      </c>
      <c r="D264" s="240" t="s">
        <v>59</v>
      </c>
      <c r="E264" s="263" t="s">
        <v>128</v>
      </c>
      <c r="F264" s="263"/>
      <c r="G264" s="239" t="s">
        <v>60</v>
      </c>
      <c r="H264" s="238" t="s">
        <v>61</v>
      </c>
      <c r="I264" s="238" t="s">
        <v>62</v>
      </c>
      <c r="J264" s="238" t="s">
        <v>63</v>
      </c>
    </row>
    <row r="265" spans="1:10" ht="24" customHeight="1" x14ac:dyDescent="0.2">
      <c r="A265" s="236" t="s">
        <v>64</v>
      </c>
      <c r="B265" s="237"/>
      <c r="C265" s="236"/>
      <c r="D265" s="236" t="s">
        <v>180</v>
      </c>
      <c r="E265" s="264" t="s">
        <v>146</v>
      </c>
      <c r="F265" s="264"/>
      <c r="G265" s="235" t="s">
        <v>24</v>
      </c>
      <c r="H265" s="234">
        <v>1</v>
      </c>
      <c r="I265" s="233"/>
      <c r="J265" s="233"/>
    </row>
    <row r="266" spans="1:10" ht="24" customHeight="1" x14ac:dyDescent="0.2">
      <c r="A266" s="244" t="s">
        <v>66</v>
      </c>
      <c r="B266" s="245"/>
      <c r="C266" s="244"/>
      <c r="D266" s="244" t="s">
        <v>80</v>
      </c>
      <c r="E266" s="266" t="s">
        <v>137</v>
      </c>
      <c r="F266" s="266"/>
      <c r="G266" s="243" t="s">
        <v>79</v>
      </c>
      <c r="H266" s="242">
        <v>3.956</v>
      </c>
      <c r="I266" s="241"/>
      <c r="J266" s="241"/>
    </row>
    <row r="267" spans="1:10" x14ac:dyDescent="0.2">
      <c r="A267" s="227"/>
      <c r="B267" s="227"/>
      <c r="C267" s="227"/>
      <c r="D267" s="227"/>
      <c r="E267" s="227"/>
      <c r="F267" s="226"/>
      <c r="G267" s="227"/>
      <c r="H267" s="226"/>
      <c r="I267" s="227"/>
      <c r="J267" s="226"/>
    </row>
    <row r="268" spans="1:10" ht="15" thickBot="1" x14ac:dyDescent="0.25">
      <c r="A268" s="227"/>
      <c r="B268" s="227"/>
      <c r="C268" s="227"/>
      <c r="D268" s="227"/>
      <c r="E268" s="227"/>
      <c r="F268" s="226"/>
      <c r="G268" s="227"/>
      <c r="H268" s="262"/>
      <c r="I268" s="262"/>
      <c r="J268" s="226"/>
    </row>
    <row r="269" spans="1:10" ht="0.95" customHeight="1" thickTop="1" x14ac:dyDescent="0.2">
      <c r="A269" s="225"/>
      <c r="B269" s="225"/>
      <c r="C269" s="225"/>
      <c r="D269" s="225"/>
      <c r="E269" s="225"/>
      <c r="F269" s="225"/>
      <c r="G269" s="225"/>
      <c r="H269" s="225"/>
      <c r="I269" s="225"/>
      <c r="J269" s="225"/>
    </row>
    <row r="270" spans="1:10" ht="18" customHeight="1" x14ac:dyDescent="0.2">
      <c r="A270" s="240" t="s">
        <v>265</v>
      </c>
      <c r="B270" s="238" t="s">
        <v>57</v>
      </c>
      <c r="C270" s="240" t="s">
        <v>58</v>
      </c>
      <c r="D270" s="240" t="s">
        <v>59</v>
      </c>
      <c r="E270" s="263" t="s">
        <v>128</v>
      </c>
      <c r="F270" s="263"/>
      <c r="G270" s="239" t="s">
        <v>60</v>
      </c>
      <c r="H270" s="238" t="s">
        <v>61</v>
      </c>
      <c r="I270" s="238" t="s">
        <v>62</v>
      </c>
      <c r="J270" s="238" t="s">
        <v>63</v>
      </c>
    </row>
    <row r="271" spans="1:10" ht="48" customHeight="1" x14ac:dyDescent="0.2">
      <c r="A271" s="236" t="s">
        <v>64</v>
      </c>
      <c r="B271" s="237"/>
      <c r="C271" s="236"/>
      <c r="D271" s="236" t="s">
        <v>277</v>
      </c>
      <c r="E271" s="264" t="s">
        <v>197</v>
      </c>
      <c r="F271" s="264"/>
      <c r="G271" s="235" t="s">
        <v>83</v>
      </c>
      <c r="H271" s="234">
        <v>1</v>
      </c>
      <c r="I271" s="233"/>
      <c r="J271" s="233"/>
    </row>
    <row r="272" spans="1:10" ht="36" customHeight="1" x14ac:dyDescent="0.2">
      <c r="A272" s="244" t="s">
        <v>66</v>
      </c>
      <c r="B272" s="245"/>
      <c r="C272" s="244"/>
      <c r="D272" s="244" t="s">
        <v>198</v>
      </c>
      <c r="E272" s="266" t="s">
        <v>147</v>
      </c>
      <c r="F272" s="266"/>
      <c r="G272" s="243" t="s">
        <v>89</v>
      </c>
      <c r="H272" s="242">
        <v>0.13600000000000001</v>
      </c>
      <c r="I272" s="241"/>
      <c r="J272" s="241"/>
    </row>
    <row r="273" spans="1:10" ht="36" customHeight="1" x14ac:dyDescent="0.2">
      <c r="A273" s="244" t="s">
        <v>66</v>
      </c>
      <c r="B273" s="245"/>
      <c r="C273" s="244"/>
      <c r="D273" s="244" t="s">
        <v>199</v>
      </c>
      <c r="E273" s="266" t="s">
        <v>147</v>
      </c>
      <c r="F273" s="266"/>
      <c r="G273" s="243" t="s">
        <v>150</v>
      </c>
      <c r="H273" s="242">
        <v>0.28699999999999998</v>
      </c>
      <c r="I273" s="241"/>
      <c r="J273" s="241"/>
    </row>
    <row r="274" spans="1:10" ht="24" customHeight="1" x14ac:dyDescent="0.2">
      <c r="A274" s="244" t="s">
        <v>66</v>
      </c>
      <c r="B274" s="245"/>
      <c r="C274" s="244"/>
      <c r="D274" s="244" t="s">
        <v>200</v>
      </c>
      <c r="E274" s="266" t="s">
        <v>137</v>
      </c>
      <c r="F274" s="266"/>
      <c r="G274" s="243" t="s">
        <v>24</v>
      </c>
      <c r="H274" s="242">
        <v>1.2E-2</v>
      </c>
      <c r="I274" s="241"/>
      <c r="J274" s="241"/>
    </row>
    <row r="275" spans="1:10" ht="24" customHeight="1" x14ac:dyDescent="0.2">
      <c r="A275" s="244" t="s">
        <v>66</v>
      </c>
      <c r="B275" s="245"/>
      <c r="C275" s="244"/>
      <c r="D275" s="244" t="s">
        <v>201</v>
      </c>
      <c r="E275" s="266" t="s">
        <v>137</v>
      </c>
      <c r="F275" s="266"/>
      <c r="G275" s="243" t="s">
        <v>79</v>
      </c>
      <c r="H275" s="242">
        <v>0.64</v>
      </c>
      <c r="I275" s="241"/>
      <c r="J275" s="241"/>
    </row>
    <row r="276" spans="1:10" ht="24" customHeight="1" x14ac:dyDescent="0.2">
      <c r="A276" s="244" t="s">
        <v>66</v>
      </c>
      <c r="B276" s="245"/>
      <c r="C276" s="244"/>
      <c r="D276" s="244" t="s">
        <v>80</v>
      </c>
      <c r="E276" s="266" t="s">
        <v>137</v>
      </c>
      <c r="F276" s="266"/>
      <c r="G276" s="243" t="s">
        <v>79</v>
      </c>
      <c r="H276" s="242">
        <v>1.28</v>
      </c>
      <c r="I276" s="241"/>
      <c r="J276" s="241"/>
    </row>
    <row r="277" spans="1:10" ht="36" customHeight="1" x14ac:dyDescent="0.2">
      <c r="A277" s="231" t="s">
        <v>69</v>
      </c>
      <c r="B277" s="232"/>
      <c r="C277" s="231"/>
      <c r="D277" s="231" t="s">
        <v>342</v>
      </c>
      <c r="E277" s="265" t="s">
        <v>133</v>
      </c>
      <c r="F277" s="265"/>
      <c r="G277" s="230" t="s">
        <v>83</v>
      </c>
      <c r="H277" s="229">
        <v>1.03</v>
      </c>
      <c r="I277" s="228"/>
      <c r="J277" s="228"/>
    </row>
    <row r="278" spans="1:10" x14ac:dyDescent="0.2">
      <c r="A278" s="227"/>
      <c r="B278" s="227"/>
      <c r="C278" s="227"/>
      <c r="D278" s="227"/>
      <c r="E278" s="227"/>
      <c r="F278" s="226"/>
      <c r="G278" s="227"/>
      <c r="H278" s="226"/>
      <c r="I278" s="227"/>
      <c r="J278" s="226"/>
    </row>
    <row r="279" spans="1:10" ht="15" thickBot="1" x14ac:dyDescent="0.25">
      <c r="A279" s="227"/>
      <c r="B279" s="227"/>
      <c r="C279" s="227"/>
      <c r="D279" s="227"/>
      <c r="E279" s="227"/>
      <c r="F279" s="226"/>
      <c r="G279" s="227"/>
      <c r="H279" s="262"/>
      <c r="I279" s="262"/>
      <c r="J279" s="226"/>
    </row>
    <row r="280" spans="1:10" ht="0.95" customHeight="1" thickTop="1" x14ac:dyDescent="0.2">
      <c r="A280" s="225"/>
      <c r="B280" s="225"/>
      <c r="C280" s="225"/>
      <c r="D280" s="225"/>
      <c r="E280" s="225"/>
      <c r="F280" s="225"/>
      <c r="G280" s="225"/>
      <c r="H280" s="225"/>
      <c r="I280" s="225"/>
      <c r="J280" s="225"/>
    </row>
    <row r="281" spans="1:10" ht="18" customHeight="1" x14ac:dyDescent="0.2">
      <c r="A281" s="240" t="s">
        <v>266</v>
      </c>
      <c r="B281" s="238" t="s">
        <v>57</v>
      </c>
      <c r="C281" s="240" t="s">
        <v>58</v>
      </c>
      <c r="D281" s="240" t="s">
        <v>59</v>
      </c>
      <c r="E281" s="263" t="s">
        <v>128</v>
      </c>
      <c r="F281" s="263"/>
      <c r="G281" s="239" t="s">
        <v>60</v>
      </c>
      <c r="H281" s="238" t="s">
        <v>61</v>
      </c>
      <c r="I281" s="238" t="s">
        <v>62</v>
      </c>
      <c r="J281" s="238" t="s">
        <v>63</v>
      </c>
    </row>
    <row r="282" spans="1:10" ht="24" customHeight="1" x14ac:dyDescent="0.2">
      <c r="A282" s="236" t="s">
        <v>64</v>
      </c>
      <c r="B282" s="237"/>
      <c r="C282" s="236"/>
      <c r="D282" s="236" t="s">
        <v>182</v>
      </c>
      <c r="E282" s="264" t="s">
        <v>146</v>
      </c>
      <c r="F282" s="264"/>
      <c r="G282" s="235" t="s">
        <v>24</v>
      </c>
      <c r="H282" s="234">
        <v>1</v>
      </c>
      <c r="I282" s="233"/>
      <c r="J282" s="233"/>
    </row>
    <row r="283" spans="1:10" ht="24" customHeight="1" x14ac:dyDescent="0.2">
      <c r="A283" s="244" t="s">
        <v>66</v>
      </c>
      <c r="B283" s="245"/>
      <c r="C283" s="244"/>
      <c r="D283" s="244" t="s">
        <v>80</v>
      </c>
      <c r="E283" s="266" t="s">
        <v>137</v>
      </c>
      <c r="F283" s="266"/>
      <c r="G283" s="243" t="s">
        <v>79</v>
      </c>
      <c r="H283" s="242">
        <v>2.3986000000000001</v>
      </c>
      <c r="I283" s="241"/>
      <c r="J283" s="241"/>
    </row>
    <row r="284" spans="1:10" x14ac:dyDescent="0.2">
      <c r="A284" s="227"/>
      <c r="B284" s="227"/>
      <c r="C284" s="227"/>
      <c r="D284" s="227"/>
      <c r="E284" s="227"/>
      <c r="F284" s="226"/>
      <c r="G284" s="227"/>
      <c r="H284" s="226"/>
      <c r="I284" s="227"/>
      <c r="J284" s="226"/>
    </row>
    <row r="285" spans="1:10" ht="15" thickBot="1" x14ac:dyDescent="0.25">
      <c r="A285" s="227"/>
      <c r="B285" s="227"/>
      <c r="C285" s="227"/>
      <c r="D285" s="227"/>
      <c r="E285" s="227"/>
      <c r="F285" s="226"/>
      <c r="G285" s="227"/>
      <c r="H285" s="262"/>
      <c r="I285" s="262"/>
      <c r="J285" s="226"/>
    </row>
    <row r="286" spans="1:10" ht="0.95" customHeight="1" thickTop="1" x14ac:dyDescent="0.2">
      <c r="A286" s="225"/>
      <c r="B286" s="225"/>
      <c r="C286" s="225"/>
      <c r="D286" s="225"/>
      <c r="E286" s="225"/>
      <c r="F286" s="225"/>
      <c r="G286" s="225"/>
      <c r="H286" s="225"/>
      <c r="I286" s="225"/>
      <c r="J286" s="225"/>
    </row>
    <row r="287" spans="1:10" ht="18" customHeight="1" x14ac:dyDescent="0.2">
      <c r="A287" s="240" t="s">
        <v>267</v>
      </c>
      <c r="B287" s="238" t="s">
        <v>57</v>
      </c>
      <c r="C287" s="240" t="s">
        <v>58</v>
      </c>
      <c r="D287" s="240" t="s">
        <v>59</v>
      </c>
      <c r="E287" s="263" t="s">
        <v>128</v>
      </c>
      <c r="F287" s="263"/>
      <c r="G287" s="239" t="s">
        <v>60</v>
      </c>
      <c r="H287" s="238" t="s">
        <v>61</v>
      </c>
      <c r="I287" s="238" t="s">
        <v>62</v>
      </c>
      <c r="J287" s="238" t="s">
        <v>63</v>
      </c>
    </row>
    <row r="288" spans="1:10" ht="48" customHeight="1" x14ac:dyDescent="0.2">
      <c r="A288" s="236" t="s">
        <v>64</v>
      </c>
      <c r="B288" s="237"/>
      <c r="C288" s="236"/>
      <c r="D288" s="236" t="s">
        <v>279</v>
      </c>
      <c r="E288" s="264" t="s">
        <v>202</v>
      </c>
      <c r="F288" s="264"/>
      <c r="G288" s="235" t="s">
        <v>90</v>
      </c>
      <c r="H288" s="234">
        <v>1</v>
      </c>
      <c r="I288" s="233"/>
      <c r="J288" s="233"/>
    </row>
    <row r="289" spans="1:10" ht="36" customHeight="1" x14ac:dyDescent="0.2">
      <c r="A289" s="244" t="s">
        <v>66</v>
      </c>
      <c r="B289" s="245"/>
      <c r="C289" s="244"/>
      <c r="D289" s="244" t="s">
        <v>203</v>
      </c>
      <c r="E289" s="266" t="s">
        <v>136</v>
      </c>
      <c r="F289" s="266"/>
      <c r="G289" s="243" t="s">
        <v>13</v>
      </c>
      <c r="H289" s="242">
        <v>7.46</v>
      </c>
      <c r="I289" s="241"/>
      <c r="J289" s="241"/>
    </row>
    <row r="290" spans="1:10" ht="36" customHeight="1" x14ac:dyDescent="0.2">
      <c r="A290" s="244" t="s">
        <v>66</v>
      </c>
      <c r="B290" s="245"/>
      <c r="C290" s="244"/>
      <c r="D290" s="244" t="s">
        <v>204</v>
      </c>
      <c r="E290" s="266" t="s">
        <v>136</v>
      </c>
      <c r="F290" s="266"/>
      <c r="G290" s="243" t="s">
        <v>24</v>
      </c>
      <c r="H290" s="242">
        <v>20.059999999999999</v>
      </c>
      <c r="I290" s="241"/>
      <c r="J290" s="241"/>
    </row>
    <row r="291" spans="1:10" ht="24" customHeight="1" x14ac:dyDescent="0.2">
      <c r="A291" s="244" t="s">
        <v>66</v>
      </c>
      <c r="B291" s="245"/>
      <c r="C291" s="244"/>
      <c r="D291" s="244" t="s">
        <v>205</v>
      </c>
      <c r="E291" s="266" t="s">
        <v>136</v>
      </c>
      <c r="F291" s="266"/>
      <c r="G291" s="243" t="s">
        <v>24</v>
      </c>
      <c r="H291" s="242">
        <v>0.99199999999999999</v>
      </c>
      <c r="I291" s="241"/>
      <c r="J291" s="241"/>
    </row>
    <row r="292" spans="1:10" ht="24" customHeight="1" x14ac:dyDescent="0.2">
      <c r="A292" s="244" t="s">
        <v>66</v>
      </c>
      <c r="B292" s="245"/>
      <c r="C292" s="244"/>
      <c r="D292" s="244" t="s">
        <v>180</v>
      </c>
      <c r="E292" s="266" t="s">
        <v>146</v>
      </c>
      <c r="F292" s="266"/>
      <c r="G292" s="243" t="s">
        <v>24</v>
      </c>
      <c r="H292" s="242">
        <v>0.91200000000000003</v>
      </c>
      <c r="I292" s="241"/>
      <c r="J292" s="241"/>
    </row>
    <row r="293" spans="1:10" x14ac:dyDescent="0.2">
      <c r="A293" s="227"/>
      <c r="B293" s="227"/>
      <c r="C293" s="227"/>
      <c r="D293" s="227"/>
      <c r="E293" s="227"/>
      <c r="F293" s="226"/>
      <c r="G293" s="227"/>
      <c r="H293" s="226"/>
      <c r="I293" s="227"/>
      <c r="J293" s="226"/>
    </row>
    <row r="294" spans="1:10" ht="15" thickBot="1" x14ac:dyDescent="0.25">
      <c r="A294" s="227"/>
      <c r="B294" s="227"/>
      <c r="C294" s="227"/>
      <c r="D294" s="227"/>
      <c r="E294" s="227"/>
      <c r="F294" s="226"/>
      <c r="G294" s="227"/>
      <c r="H294" s="262"/>
      <c r="I294" s="262"/>
      <c r="J294" s="226"/>
    </row>
    <row r="295" spans="1:10" ht="0.95" customHeight="1" thickTop="1" x14ac:dyDescent="0.2">
      <c r="A295" s="225"/>
      <c r="B295" s="225"/>
      <c r="C295" s="225"/>
      <c r="D295" s="225"/>
      <c r="E295" s="225"/>
      <c r="F295" s="225"/>
      <c r="G295" s="225"/>
      <c r="H295" s="225"/>
      <c r="I295" s="225"/>
      <c r="J295" s="225"/>
    </row>
    <row r="296" spans="1:10" ht="18" customHeight="1" x14ac:dyDescent="0.2">
      <c r="A296" s="240" t="s">
        <v>280</v>
      </c>
      <c r="B296" s="238" t="s">
        <v>57</v>
      </c>
      <c r="C296" s="240" t="s">
        <v>58</v>
      </c>
      <c r="D296" s="240" t="s">
        <v>59</v>
      </c>
      <c r="E296" s="263" t="s">
        <v>128</v>
      </c>
      <c r="F296" s="263"/>
      <c r="G296" s="239" t="s">
        <v>60</v>
      </c>
      <c r="H296" s="238" t="s">
        <v>61</v>
      </c>
      <c r="I296" s="238" t="s">
        <v>62</v>
      </c>
      <c r="J296" s="238" t="s">
        <v>63</v>
      </c>
    </row>
    <row r="297" spans="1:10" ht="36" customHeight="1" x14ac:dyDescent="0.2">
      <c r="A297" s="236" t="s">
        <v>64</v>
      </c>
      <c r="B297" s="237"/>
      <c r="C297" s="236"/>
      <c r="D297" s="236" t="s">
        <v>282</v>
      </c>
      <c r="E297" s="264" t="s">
        <v>202</v>
      </c>
      <c r="F297" s="264"/>
      <c r="G297" s="235" t="s">
        <v>83</v>
      </c>
      <c r="H297" s="234">
        <v>1</v>
      </c>
      <c r="I297" s="233"/>
      <c r="J297" s="233"/>
    </row>
    <row r="298" spans="1:10" ht="24" customHeight="1" x14ac:dyDescent="0.2">
      <c r="A298" s="244" t="s">
        <v>66</v>
      </c>
      <c r="B298" s="245"/>
      <c r="C298" s="244"/>
      <c r="D298" s="244" t="s">
        <v>343</v>
      </c>
      <c r="E298" s="266" t="s">
        <v>137</v>
      </c>
      <c r="F298" s="266"/>
      <c r="G298" s="243" t="s">
        <v>79</v>
      </c>
      <c r="H298" s="242">
        <v>0.45400000000000001</v>
      </c>
      <c r="I298" s="241"/>
      <c r="J298" s="241"/>
    </row>
    <row r="299" spans="1:10" ht="24" customHeight="1" x14ac:dyDescent="0.2">
      <c r="A299" s="244" t="s">
        <v>66</v>
      </c>
      <c r="B299" s="245"/>
      <c r="C299" s="244"/>
      <c r="D299" s="244" t="s">
        <v>80</v>
      </c>
      <c r="E299" s="266" t="s">
        <v>137</v>
      </c>
      <c r="F299" s="266"/>
      <c r="G299" s="243" t="s">
        <v>79</v>
      </c>
      <c r="H299" s="242">
        <v>0.45400000000000001</v>
      </c>
      <c r="I299" s="241"/>
      <c r="J299" s="241"/>
    </row>
    <row r="300" spans="1:10" ht="24" customHeight="1" x14ac:dyDescent="0.2">
      <c r="A300" s="231" t="s">
        <v>69</v>
      </c>
      <c r="B300" s="232"/>
      <c r="C300" s="231"/>
      <c r="D300" s="231" t="s">
        <v>344</v>
      </c>
      <c r="E300" s="265" t="s">
        <v>133</v>
      </c>
      <c r="F300" s="265"/>
      <c r="G300" s="230" t="s">
        <v>24</v>
      </c>
      <c r="H300" s="229">
        <v>0.01</v>
      </c>
      <c r="I300" s="228"/>
      <c r="J300" s="228"/>
    </row>
    <row r="301" spans="1:10" ht="36" customHeight="1" x14ac:dyDescent="0.2">
      <c r="A301" s="231" t="s">
        <v>69</v>
      </c>
      <c r="B301" s="232"/>
      <c r="C301" s="231"/>
      <c r="D301" s="231" t="s">
        <v>345</v>
      </c>
      <c r="E301" s="265" t="s">
        <v>133</v>
      </c>
      <c r="F301" s="265"/>
      <c r="G301" s="230" t="s">
        <v>24</v>
      </c>
      <c r="H301" s="229">
        <v>3.6999999999999998E-2</v>
      </c>
      <c r="I301" s="228"/>
      <c r="J301" s="228"/>
    </row>
    <row r="302" spans="1:10" ht="24" customHeight="1" x14ac:dyDescent="0.2">
      <c r="A302" s="231" t="s">
        <v>69</v>
      </c>
      <c r="B302" s="232"/>
      <c r="C302" s="231"/>
      <c r="D302" s="231" t="s">
        <v>346</v>
      </c>
      <c r="E302" s="265" t="s">
        <v>133</v>
      </c>
      <c r="F302" s="265"/>
      <c r="G302" s="230" t="s">
        <v>83</v>
      </c>
      <c r="H302" s="229">
        <v>0.2</v>
      </c>
      <c r="I302" s="228"/>
      <c r="J302" s="228"/>
    </row>
    <row r="303" spans="1:10" ht="24" customHeight="1" x14ac:dyDescent="0.2">
      <c r="A303" s="231" t="s">
        <v>69</v>
      </c>
      <c r="B303" s="232"/>
      <c r="C303" s="231"/>
      <c r="D303" s="231" t="s">
        <v>347</v>
      </c>
      <c r="E303" s="265" t="s">
        <v>133</v>
      </c>
      <c r="F303" s="265"/>
      <c r="G303" s="230" t="s">
        <v>83</v>
      </c>
      <c r="H303" s="229">
        <v>8.3000000000000004E-2</v>
      </c>
      <c r="I303" s="228"/>
      <c r="J303" s="228"/>
    </row>
    <row r="304" spans="1:10" x14ac:dyDescent="0.2">
      <c r="A304" s="227"/>
      <c r="B304" s="227"/>
      <c r="C304" s="227"/>
      <c r="D304" s="227"/>
      <c r="E304" s="227"/>
      <c r="F304" s="226"/>
      <c r="G304" s="227"/>
      <c r="H304" s="226"/>
      <c r="I304" s="227"/>
      <c r="J304" s="226"/>
    </row>
    <row r="305" spans="1:10" ht="15" thickBot="1" x14ac:dyDescent="0.25">
      <c r="A305" s="227"/>
      <c r="B305" s="227"/>
      <c r="C305" s="227"/>
      <c r="D305" s="227"/>
      <c r="E305" s="227"/>
      <c r="F305" s="226"/>
      <c r="G305" s="227"/>
      <c r="H305" s="262"/>
      <c r="I305" s="262"/>
      <c r="J305" s="226"/>
    </row>
    <row r="306" spans="1:10" ht="0.95" customHeight="1" thickTop="1" x14ac:dyDescent="0.2">
      <c r="A306" s="225"/>
      <c r="B306" s="225"/>
      <c r="C306" s="225"/>
      <c r="D306" s="225"/>
      <c r="E306" s="225"/>
      <c r="F306" s="225"/>
      <c r="G306" s="225"/>
      <c r="H306" s="225"/>
      <c r="I306" s="225"/>
      <c r="J306" s="225"/>
    </row>
    <row r="307" spans="1:10" ht="18" customHeight="1" x14ac:dyDescent="0.2">
      <c r="A307" s="240" t="s">
        <v>269</v>
      </c>
      <c r="B307" s="238" t="s">
        <v>57</v>
      </c>
      <c r="C307" s="240" t="s">
        <v>58</v>
      </c>
      <c r="D307" s="240" t="s">
        <v>59</v>
      </c>
      <c r="E307" s="263" t="s">
        <v>128</v>
      </c>
      <c r="F307" s="263"/>
      <c r="G307" s="239" t="s">
        <v>60</v>
      </c>
      <c r="H307" s="238" t="s">
        <v>61</v>
      </c>
      <c r="I307" s="238" t="s">
        <v>62</v>
      </c>
      <c r="J307" s="238" t="s">
        <v>63</v>
      </c>
    </row>
    <row r="308" spans="1:10" ht="24" customHeight="1" x14ac:dyDescent="0.2">
      <c r="A308" s="236" t="s">
        <v>64</v>
      </c>
      <c r="B308" s="237"/>
      <c r="C308" s="236"/>
      <c r="D308" s="236" t="s">
        <v>106</v>
      </c>
      <c r="E308" s="264" t="s">
        <v>158</v>
      </c>
      <c r="F308" s="264"/>
      <c r="G308" s="235" t="s">
        <v>12</v>
      </c>
      <c r="H308" s="234">
        <v>1</v>
      </c>
      <c r="I308" s="233"/>
      <c r="J308" s="233"/>
    </row>
    <row r="309" spans="1:10" ht="24" customHeight="1" x14ac:dyDescent="0.2">
      <c r="A309" s="231" t="s">
        <v>69</v>
      </c>
      <c r="B309" s="232"/>
      <c r="C309" s="231"/>
      <c r="D309" s="231" t="s">
        <v>288</v>
      </c>
      <c r="E309" s="265" t="s">
        <v>144</v>
      </c>
      <c r="F309" s="265"/>
      <c r="G309" s="230" t="s">
        <v>29</v>
      </c>
      <c r="H309" s="229">
        <v>4.4200000000000003E-2</v>
      </c>
      <c r="I309" s="228"/>
      <c r="J309" s="228"/>
    </row>
    <row r="310" spans="1:10" ht="24" customHeight="1" x14ac:dyDescent="0.2">
      <c r="A310" s="231" t="s">
        <v>69</v>
      </c>
      <c r="B310" s="232"/>
      <c r="C310" s="231"/>
      <c r="D310" s="231" t="s">
        <v>289</v>
      </c>
      <c r="E310" s="265" t="s">
        <v>144</v>
      </c>
      <c r="F310" s="265"/>
      <c r="G310" s="230" t="s">
        <v>29</v>
      </c>
      <c r="H310" s="229">
        <v>2.2100000000000002E-2</v>
      </c>
      <c r="I310" s="228"/>
      <c r="J310" s="228"/>
    </row>
    <row r="311" spans="1:10" ht="24" customHeight="1" x14ac:dyDescent="0.2">
      <c r="A311" s="231" t="s">
        <v>69</v>
      </c>
      <c r="B311" s="232"/>
      <c r="C311" s="231"/>
      <c r="D311" s="231" t="s">
        <v>85</v>
      </c>
      <c r="E311" s="265" t="s">
        <v>131</v>
      </c>
      <c r="F311" s="265"/>
      <c r="G311" s="230" t="s">
        <v>29</v>
      </c>
      <c r="H311" s="229">
        <v>1.4E-2</v>
      </c>
      <c r="I311" s="228"/>
      <c r="J311" s="228"/>
    </row>
    <row r="312" spans="1:10" ht="24" customHeight="1" x14ac:dyDescent="0.2">
      <c r="A312" s="231" t="s">
        <v>69</v>
      </c>
      <c r="B312" s="232"/>
      <c r="C312" s="231"/>
      <c r="D312" s="231" t="s">
        <v>86</v>
      </c>
      <c r="E312" s="265" t="s">
        <v>144</v>
      </c>
      <c r="F312" s="265"/>
      <c r="G312" s="230" t="s">
        <v>29</v>
      </c>
      <c r="H312" s="229">
        <v>1.6E-2</v>
      </c>
      <c r="I312" s="228"/>
      <c r="J312" s="228"/>
    </row>
    <row r="313" spans="1:10" ht="24" customHeight="1" x14ac:dyDescent="0.2">
      <c r="A313" s="231" t="s">
        <v>69</v>
      </c>
      <c r="B313" s="232"/>
      <c r="C313" s="231"/>
      <c r="D313" s="231" t="s">
        <v>87</v>
      </c>
      <c r="E313" s="265" t="s">
        <v>131</v>
      </c>
      <c r="F313" s="265"/>
      <c r="G313" s="230" t="s">
        <v>79</v>
      </c>
      <c r="H313" s="229">
        <v>2.2100000000000002E-2</v>
      </c>
      <c r="I313" s="228"/>
      <c r="J313" s="228"/>
    </row>
    <row r="314" spans="1:10" ht="24" customHeight="1" x14ac:dyDescent="0.2">
      <c r="A314" s="231" t="s">
        <v>69</v>
      </c>
      <c r="B314" s="232"/>
      <c r="C314" s="231"/>
      <c r="D314" s="231" t="s">
        <v>159</v>
      </c>
      <c r="E314" s="265" t="s">
        <v>144</v>
      </c>
      <c r="F314" s="265"/>
      <c r="G314" s="230" t="s">
        <v>29</v>
      </c>
      <c r="H314" s="229">
        <v>8.0000000000000002E-3</v>
      </c>
      <c r="I314" s="228"/>
      <c r="J314" s="228"/>
    </row>
    <row r="315" spans="1:10" x14ac:dyDescent="0.2">
      <c r="A315" s="227"/>
      <c r="B315" s="227"/>
      <c r="C315" s="227"/>
      <c r="D315" s="227"/>
      <c r="E315" s="227"/>
      <c r="F315" s="226"/>
      <c r="G315" s="227"/>
      <c r="H315" s="226"/>
      <c r="I315" s="227"/>
      <c r="J315" s="226"/>
    </row>
    <row r="316" spans="1:10" ht="15" thickBot="1" x14ac:dyDescent="0.25">
      <c r="A316" s="227"/>
      <c r="B316" s="227"/>
      <c r="C316" s="227"/>
      <c r="D316" s="227"/>
      <c r="E316" s="227"/>
      <c r="F316" s="226"/>
      <c r="G316" s="227"/>
      <c r="H316" s="262"/>
      <c r="I316" s="262"/>
      <c r="J316" s="226"/>
    </row>
    <row r="317" spans="1:10" ht="0.95" customHeight="1" thickTop="1" x14ac:dyDescent="0.2">
      <c r="A317" s="225"/>
      <c r="B317" s="225"/>
      <c r="C317" s="225"/>
      <c r="D317" s="225"/>
      <c r="E317" s="225"/>
      <c r="F317" s="225"/>
      <c r="G317" s="225"/>
      <c r="H317" s="225"/>
      <c r="I317" s="225"/>
      <c r="J317" s="225"/>
    </row>
    <row r="318" spans="1:10" ht="18" customHeight="1" x14ac:dyDescent="0.2">
      <c r="A318" s="240" t="s">
        <v>274</v>
      </c>
      <c r="B318" s="238" t="s">
        <v>57</v>
      </c>
      <c r="C318" s="240" t="s">
        <v>58</v>
      </c>
      <c r="D318" s="240" t="s">
        <v>59</v>
      </c>
      <c r="E318" s="263" t="s">
        <v>128</v>
      </c>
      <c r="F318" s="263"/>
      <c r="G318" s="239" t="s">
        <v>60</v>
      </c>
      <c r="H318" s="238" t="s">
        <v>61</v>
      </c>
      <c r="I318" s="238" t="s">
        <v>62</v>
      </c>
      <c r="J318" s="238" t="s">
        <v>63</v>
      </c>
    </row>
    <row r="319" spans="1:10" ht="24" customHeight="1" x14ac:dyDescent="0.2">
      <c r="A319" s="236" t="s">
        <v>64</v>
      </c>
      <c r="B319" s="237"/>
      <c r="C319" s="236"/>
      <c r="D319" s="236" t="s">
        <v>390</v>
      </c>
      <c r="E319" s="264" t="s">
        <v>348</v>
      </c>
      <c r="F319" s="264"/>
      <c r="G319" s="235" t="s">
        <v>13</v>
      </c>
      <c r="H319" s="234">
        <v>1</v>
      </c>
      <c r="I319" s="233"/>
      <c r="J319" s="233"/>
    </row>
    <row r="320" spans="1:10" ht="24" customHeight="1" x14ac:dyDescent="0.2">
      <c r="A320" s="244" t="s">
        <v>66</v>
      </c>
      <c r="B320" s="245"/>
      <c r="C320" s="244"/>
      <c r="D320" s="244" t="s">
        <v>349</v>
      </c>
      <c r="E320" s="266" t="s">
        <v>348</v>
      </c>
      <c r="F320" s="266"/>
      <c r="G320" s="243" t="s">
        <v>90</v>
      </c>
      <c r="H320" s="242">
        <v>2E-3</v>
      </c>
      <c r="I320" s="241"/>
      <c r="J320" s="241"/>
    </row>
    <row r="321" spans="1:10" ht="24" customHeight="1" x14ac:dyDescent="0.2">
      <c r="A321" s="244" t="s">
        <v>66</v>
      </c>
      <c r="B321" s="245"/>
      <c r="C321" s="244"/>
      <c r="D321" s="244" t="s">
        <v>350</v>
      </c>
      <c r="E321" s="266" t="s">
        <v>348</v>
      </c>
      <c r="F321" s="266"/>
      <c r="G321" s="243" t="s">
        <v>90</v>
      </c>
      <c r="H321" s="242">
        <v>2E-3</v>
      </c>
      <c r="I321" s="241"/>
      <c r="J321" s="241"/>
    </row>
    <row r="322" spans="1:10" ht="24" customHeight="1" x14ac:dyDescent="0.2">
      <c r="A322" s="244" t="s">
        <v>66</v>
      </c>
      <c r="B322" s="245"/>
      <c r="C322" s="244"/>
      <c r="D322" s="244" t="s">
        <v>351</v>
      </c>
      <c r="E322" s="266" t="s">
        <v>348</v>
      </c>
      <c r="F322" s="266"/>
      <c r="G322" s="243" t="s">
        <v>90</v>
      </c>
      <c r="H322" s="242">
        <v>2E-3</v>
      </c>
      <c r="I322" s="241"/>
      <c r="J322" s="241"/>
    </row>
    <row r="323" spans="1:10" ht="24" customHeight="1" x14ac:dyDescent="0.2">
      <c r="A323" s="244" t="s">
        <v>66</v>
      </c>
      <c r="B323" s="245"/>
      <c r="C323" s="244"/>
      <c r="D323" s="244" t="s">
        <v>352</v>
      </c>
      <c r="E323" s="266" t="s">
        <v>348</v>
      </c>
      <c r="F323" s="266"/>
      <c r="G323" s="243" t="s">
        <v>90</v>
      </c>
      <c r="H323" s="242">
        <v>2E-3</v>
      </c>
      <c r="I323" s="241"/>
      <c r="J323" s="241"/>
    </row>
    <row r="324" spans="1:10" ht="24" customHeight="1" x14ac:dyDescent="0.2">
      <c r="A324" s="244" t="s">
        <v>66</v>
      </c>
      <c r="B324" s="245"/>
      <c r="C324" s="244"/>
      <c r="D324" s="244" t="s">
        <v>353</v>
      </c>
      <c r="E324" s="266" t="s">
        <v>158</v>
      </c>
      <c r="F324" s="266"/>
      <c r="G324" s="243" t="s">
        <v>12</v>
      </c>
      <c r="H324" s="242">
        <v>2E-3</v>
      </c>
      <c r="I324" s="241"/>
      <c r="J324" s="241"/>
    </row>
    <row r="325" spans="1:10" ht="24" customHeight="1" x14ac:dyDescent="0.2">
      <c r="A325" s="244" t="s">
        <v>66</v>
      </c>
      <c r="B325" s="245"/>
      <c r="C325" s="244"/>
      <c r="D325" s="244" t="s">
        <v>354</v>
      </c>
      <c r="E325" s="266">
        <v>5</v>
      </c>
      <c r="F325" s="266"/>
      <c r="G325" s="243" t="s">
        <v>273</v>
      </c>
      <c r="H325" s="242">
        <v>0.04</v>
      </c>
      <c r="I325" s="241"/>
      <c r="J325" s="241"/>
    </row>
    <row r="326" spans="1:10" ht="24" customHeight="1" x14ac:dyDescent="0.2">
      <c r="A326" s="244" t="s">
        <v>66</v>
      </c>
      <c r="B326" s="245"/>
      <c r="C326" s="244"/>
      <c r="D326" s="244" t="s">
        <v>355</v>
      </c>
      <c r="E326" s="266" t="s">
        <v>348</v>
      </c>
      <c r="F326" s="266"/>
      <c r="G326" s="243" t="s">
        <v>90</v>
      </c>
      <c r="H326" s="242">
        <v>2E-3</v>
      </c>
      <c r="I326" s="241"/>
      <c r="J326" s="241"/>
    </row>
    <row r="327" spans="1:10" ht="24" customHeight="1" x14ac:dyDescent="0.2">
      <c r="A327" s="231" t="s">
        <v>69</v>
      </c>
      <c r="B327" s="232"/>
      <c r="C327" s="231"/>
      <c r="D327" s="231" t="s">
        <v>356</v>
      </c>
      <c r="E327" s="265" t="s">
        <v>142</v>
      </c>
      <c r="F327" s="265"/>
      <c r="G327" s="230" t="s">
        <v>90</v>
      </c>
      <c r="H327" s="229">
        <v>2E-3</v>
      </c>
      <c r="I327" s="228"/>
      <c r="J327" s="228"/>
    </row>
    <row r="328" spans="1:10" ht="24" customHeight="1" x14ac:dyDescent="0.2">
      <c r="A328" s="231" t="s">
        <v>69</v>
      </c>
      <c r="B328" s="232"/>
      <c r="C328" s="231"/>
      <c r="D328" s="231" t="s">
        <v>357</v>
      </c>
      <c r="E328" s="265" t="s">
        <v>142</v>
      </c>
      <c r="F328" s="265"/>
      <c r="G328" s="230" t="s">
        <v>10</v>
      </c>
      <c r="H328" s="229">
        <v>2E-3</v>
      </c>
      <c r="I328" s="228"/>
      <c r="J328" s="228"/>
    </row>
    <row r="329" spans="1:10" ht="24" customHeight="1" x14ac:dyDescent="0.2">
      <c r="A329" s="231" t="s">
        <v>69</v>
      </c>
      <c r="B329" s="232"/>
      <c r="C329" s="231"/>
      <c r="D329" s="231" t="s">
        <v>358</v>
      </c>
      <c r="E329" s="265" t="s">
        <v>142</v>
      </c>
      <c r="F329" s="265"/>
      <c r="G329" s="230" t="s">
        <v>10</v>
      </c>
      <c r="H329" s="229">
        <v>2E-3</v>
      </c>
      <c r="I329" s="228"/>
      <c r="J329" s="228"/>
    </row>
    <row r="330" spans="1:10" x14ac:dyDescent="0.2">
      <c r="A330" s="227"/>
      <c r="B330" s="227"/>
      <c r="C330" s="227"/>
      <c r="D330" s="227"/>
      <c r="E330" s="227"/>
      <c r="F330" s="226"/>
      <c r="G330" s="227"/>
      <c r="H330" s="226"/>
      <c r="I330" s="227"/>
      <c r="J330" s="226"/>
    </row>
  </sheetData>
  <autoFilter ref="A5:J329" xr:uid="{2919754A-C2A1-4825-B4A9-EBE5D46A38A0}">
    <filterColumn colId="4" showButton="0"/>
  </autoFilter>
  <mergeCells count="341">
    <mergeCell ref="C1:D1"/>
    <mergeCell ref="E1:F1"/>
    <mergeCell ref="A3:J3"/>
    <mergeCell ref="A4:J4"/>
    <mergeCell ref="E5:F5"/>
    <mergeCell ref="E20:F20"/>
    <mergeCell ref="E21:F21"/>
    <mergeCell ref="E22:F22"/>
    <mergeCell ref="H24:I24"/>
    <mergeCell ref="E6:F6"/>
    <mergeCell ref="E7:F7"/>
    <mergeCell ref="E8:F8"/>
    <mergeCell ref="E9:F9"/>
    <mergeCell ref="E10:F10"/>
    <mergeCell ref="H12:I12"/>
    <mergeCell ref="G1:H1"/>
    <mergeCell ref="I1:J1"/>
    <mergeCell ref="C2:D2"/>
    <mergeCell ref="E2:F2"/>
    <mergeCell ref="G2:H2"/>
    <mergeCell ref="I2:J2"/>
    <mergeCell ref="H52:I52"/>
    <mergeCell ref="E54:F54"/>
    <mergeCell ref="E55:F55"/>
    <mergeCell ref="E14:F14"/>
    <mergeCell ref="E15:F15"/>
    <mergeCell ref="E16:F16"/>
    <mergeCell ref="E17:F17"/>
    <mergeCell ref="E18:F18"/>
    <mergeCell ref="E19:F19"/>
    <mergeCell ref="H37:I37"/>
    <mergeCell ref="E39:F39"/>
    <mergeCell ref="E40:F40"/>
    <mergeCell ref="E41:F41"/>
    <mergeCell ref="E42:F42"/>
    <mergeCell ref="H44:I44"/>
    <mergeCell ref="E28:F28"/>
    <mergeCell ref="E29:F29"/>
    <mergeCell ref="E30:F30"/>
    <mergeCell ref="E31:F31"/>
    <mergeCell ref="E32:F32"/>
    <mergeCell ref="E26:F26"/>
    <mergeCell ref="E27:F27"/>
    <mergeCell ref="E91:F91"/>
    <mergeCell ref="E72:F72"/>
    <mergeCell ref="E73:F73"/>
    <mergeCell ref="E74:F74"/>
    <mergeCell ref="E33:F33"/>
    <mergeCell ref="E34:F34"/>
    <mergeCell ref="E35:F35"/>
    <mergeCell ref="E46:F46"/>
    <mergeCell ref="E47:F47"/>
    <mergeCell ref="E48:F48"/>
    <mergeCell ref="E49:F49"/>
    <mergeCell ref="E66:F66"/>
    <mergeCell ref="E67:F67"/>
    <mergeCell ref="E68:F68"/>
    <mergeCell ref="E69:F69"/>
    <mergeCell ref="E70:F70"/>
    <mergeCell ref="E71:F71"/>
    <mergeCell ref="E50:F50"/>
    <mergeCell ref="E56:F56"/>
    <mergeCell ref="E57:F57"/>
    <mergeCell ref="E58:F58"/>
    <mergeCell ref="E59:F59"/>
    <mergeCell ref="E60:F60"/>
    <mergeCell ref="E61:F61"/>
    <mergeCell ref="E62:F62"/>
    <mergeCell ref="H64:I64"/>
    <mergeCell ref="E86:F86"/>
    <mergeCell ref="H103:I103"/>
    <mergeCell ref="E105:F105"/>
    <mergeCell ref="E106:F106"/>
    <mergeCell ref="E107:F107"/>
    <mergeCell ref="E108:F108"/>
    <mergeCell ref="H110:I110"/>
    <mergeCell ref="H114:I114"/>
    <mergeCell ref="H76:I76"/>
    <mergeCell ref="E78:F78"/>
    <mergeCell ref="E79:F79"/>
    <mergeCell ref="E80:F80"/>
    <mergeCell ref="E81:F81"/>
    <mergeCell ref="E82:F82"/>
    <mergeCell ref="E83:F83"/>
    <mergeCell ref="E84:F84"/>
    <mergeCell ref="E85:F85"/>
    <mergeCell ref="E112:F112"/>
    <mergeCell ref="E113:F113"/>
    <mergeCell ref="E92:F92"/>
    <mergeCell ref="H94:I94"/>
    <mergeCell ref="E87:F87"/>
    <mergeCell ref="E88:F88"/>
    <mergeCell ref="E89:F89"/>
    <mergeCell ref="E90:F90"/>
    <mergeCell ref="A138:F138"/>
    <mergeCell ref="G138:I138"/>
    <mergeCell ref="A126:F126"/>
    <mergeCell ref="G126:I126"/>
    <mergeCell ref="A127:F127"/>
    <mergeCell ref="G127:I127"/>
    <mergeCell ref="E96:F96"/>
    <mergeCell ref="E97:F97"/>
    <mergeCell ref="E98:F98"/>
    <mergeCell ref="E99:F99"/>
    <mergeCell ref="E100:F100"/>
    <mergeCell ref="E101:F101"/>
    <mergeCell ref="A123:F123"/>
    <mergeCell ref="G123:I123"/>
    <mergeCell ref="A124:F124"/>
    <mergeCell ref="G124:I124"/>
    <mergeCell ref="A125:F125"/>
    <mergeCell ref="G125:I125"/>
    <mergeCell ref="A114:A115"/>
    <mergeCell ref="B114:B115"/>
    <mergeCell ref="C114:C115"/>
    <mergeCell ref="D114:D115"/>
    <mergeCell ref="E114:E115"/>
    <mergeCell ref="F114:G114"/>
    <mergeCell ref="J114:J115"/>
    <mergeCell ref="A118:F118"/>
    <mergeCell ref="G118:I118"/>
    <mergeCell ref="F119:I119"/>
    <mergeCell ref="A121:F121"/>
    <mergeCell ref="G121:I121"/>
    <mergeCell ref="A122:F122"/>
    <mergeCell ref="G122:I122"/>
    <mergeCell ref="H133:I133"/>
    <mergeCell ref="J133:J134"/>
    <mergeCell ref="J148:J149"/>
    <mergeCell ref="H129:I129"/>
    <mergeCell ref="E131:F131"/>
    <mergeCell ref="E132:F132"/>
    <mergeCell ref="A133:A134"/>
    <mergeCell ref="B133:B134"/>
    <mergeCell ref="C133:C134"/>
    <mergeCell ref="D133:D134"/>
    <mergeCell ref="E133:E134"/>
    <mergeCell ref="F133:G133"/>
    <mergeCell ref="H144:I144"/>
    <mergeCell ref="E146:F146"/>
    <mergeCell ref="E147:F147"/>
    <mergeCell ref="A148:A149"/>
    <mergeCell ref="B148:B149"/>
    <mergeCell ref="C148:C149"/>
    <mergeCell ref="D148:D149"/>
    <mergeCell ref="E148:E149"/>
    <mergeCell ref="F148:G148"/>
    <mergeCell ref="H148:I148"/>
    <mergeCell ref="A139:F139"/>
    <mergeCell ref="G139:I139"/>
    <mergeCell ref="A137:F137"/>
    <mergeCell ref="G137:I137"/>
    <mergeCell ref="A162:F162"/>
    <mergeCell ref="G162:I162"/>
    <mergeCell ref="A163:F163"/>
    <mergeCell ref="G163:I163"/>
    <mergeCell ref="A140:F140"/>
    <mergeCell ref="G140:I140"/>
    <mergeCell ref="A141:F141"/>
    <mergeCell ref="G141:I141"/>
    <mergeCell ref="A142:F142"/>
    <mergeCell ref="G142:I142"/>
    <mergeCell ref="A159:F159"/>
    <mergeCell ref="G159:I159"/>
    <mergeCell ref="A160:F160"/>
    <mergeCell ref="G160:I160"/>
    <mergeCell ref="A161:F161"/>
    <mergeCell ref="G161:I161"/>
    <mergeCell ref="A154:F154"/>
    <mergeCell ref="G154:I154"/>
    <mergeCell ref="F155:I155"/>
    <mergeCell ref="A157:F157"/>
    <mergeCell ref="G157:I157"/>
    <mergeCell ref="A158:F158"/>
    <mergeCell ref="G158:I158"/>
    <mergeCell ref="E177:F177"/>
    <mergeCell ref="E178:F178"/>
    <mergeCell ref="H180:I180"/>
    <mergeCell ref="E182:F182"/>
    <mergeCell ref="H168:I168"/>
    <mergeCell ref="H169:I169"/>
    <mergeCell ref="H170:I170"/>
    <mergeCell ref="A171:F171"/>
    <mergeCell ref="G171:I171"/>
    <mergeCell ref="H173:I173"/>
    <mergeCell ref="E199:F199"/>
    <mergeCell ref="H201:I201"/>
    <mergeCell ref="E203:F203"/>
    <mergeCell ref="E204:F204"/>
    <mergeCell ref="E205:F205"/>
    <mergeCell ref="G164:I164"/>
    <mergeCell ref="G165:I165"/>
    <mergeCell ref="G166:I166"/>
    <mergeCell ref="A167:F167"/>
    <mergeCell ref="G167:I167"/>
    <mergeCell ref="E191:F191"/>
    <mergeCell ref="E192:F192"/>
    <mergeCell ref="H194:I194"/>
    <mergeCell ref="E196:F196"/>
    <mergeCell ref="E197:F197"/>
    <mergeCell ref="E198:F198"/>
    <mergeCell ref="E183:F183"/>
    <mergeCell ref="E184:F184"/>
    <mergeCell ref="E185:F185"/>
    <mergeCell ref="H187:I187"/>
    <mergeCell ref="E189:F189"/>
    <mergeCell ref="E190:F190"/>
    <mergeCell ref="E175:F175"/>
    <mergeCell ref="E176:F176"/>
    <mergeCell ref="J212:J213"/>
    <mergeCell ref="A215:F215"/>
    <mergeCell ref="G215:I215"/>
    <mergeCell ref="F216:I216"/>
    <mergeCell ref="A219:F219"/>
    <mergeCell ref="G219:I219"/>
    <mergeCell ref="B212:B213"/>
    <mergeCell ref="C212:C213"/>
    <mergeCell ref="D212:D213"/>
    <mergeCell ref="E212:E213"/>
    <mergeCell ref="F212:G212"/>
    <mergeCell ref="H212:I212"/>
    <mergeCell ref="E206:F206"/>
    <mergeCell ref="H208:I208"/>
    <mergeCell ref="E210:F210"/>
    <mergeCell ref="E211:F211"/>
    <mergeCell ref="A212:A213"/>
    <mergeCell ref="G222:I222"/>
    <mergeCell ref="A223:F223"/>
    <mergeCell ref="G223:I223"/>
    <mergeCell ref="A224:F224"/>
    <mergeCell ref="G224:I224"/>
    <mergeCell ref="F238:I238"/>
    <mergeCell ref="A241:F241"/>
    <mergeCell ref="G241:I241"/>
    <mergeCell ref="A242:F242"/>
    <mergeCell ref="G242:I242"/>
    <mergeCell ref="A220:F220"/>
    <mergeCell ref="G220:I220"/>
    <mergeCell ref="A221:F221"/>
    <mergeCell ref="G221:I221"/>
    <mergeCell ref="A222:F222"/>
    <mergeCell ref="D234:D235"/>
    <mergeCell ref="E234:E235"/>
    <mergeCell ref="F234:G234"/>
    <mergeCell ref="H234:I234"/>
    <mergeCell ref="G226:I226"/>
    <mergeCell ref="G227:I227"/>
    <mergeCell ref="A228:F228"/>
    <mergeCell ref="G228:I228"/>
    <mergeCell ref="H230:I230"/>
    <mergeCell ref="A225:F225"/>
    <mergeCell ref="G225:I225"/>
    <mergeCell ref="J234:J235"/>
    <mergeCell ref="A237:F237"/>
    <mergeCell ref="G237:I237"/>
    <mergeCell ref="G250:I250"/>
    <mergeCell ref="A251:F251"/>
    <mergeCell ref="G251:I251"/>
    <mergeCell ref="G252:I252"/>
    <mergeCell ref="G253:I253"/>
    <mergeCell ref="E232:F232"/>
    <mergeCell ref="E233:F233"/>
    <mergeCell ref="A234:A235"/>
    <mergeCell ref="B234:B235"/>
    <mergeCell ref="C234:C235"/>
    <mergeCell ref="A246:F246"/>
    <mergeCell ref="G246:I246"/>
    <mergeCell ref="A247:F247"/>
    <mergeCell ref="G247:I247"/>
    <mergeCell ref="G248:I248"/>
    <mergeCell ref="G249:I249"/>
    <mergeCell ref="A243:F243"/>
    <mergeCell ref="G243:I243"/>
    <mergeCell ref="A244:F244"/>
    <mergeCell ref="G244:I244"/>
    <mergeCell ref="A245:F245"/>
    <mergeCell ref="G245:I245"/>
    <mergeCell ref="E265:F265"/>
    <mergeCell ref="E266:F266"/>
    <mergeCell ref="H268:I268"/>
    <mergeCell ref="E270:F270"/>
    <mergeCell ref="E271:F271"/>
    <mergeCell ref="E272:F272"/>
    <mergeCell ref="H258:I258"/>
    <mergeCell ref="H259:I259"/>
    <mergeCell ref="A260:F260"/>
    <mergeCell ref="G260:I260"/>
    <mergeCell ref="H262:I262"/>
    <mergeCell ref="E264:F264"/>
    <mergeCell ref="H294:I294"/>
    <mergeCell ref="G254:I254"/>
    <mergeCell ref="A255:F255"/>
    <mergeCell ref="G255:I255"/>
    <mergeCell ref="H256:I256"/>
    <mergeCell ref="H257:I257"/>
    <mergeCell ref="E281:F281"/>
    <mergeCell ref="E282:F282"/>
    <mergeCell ref="E283:F283"/>
    <mergeCell ref="H285:I285"/>
    <mergeCell ref="E287:F287"/>
    <mergeCell ref="E288:F288"/>
    <mergeCell ref="E273:F273"/>
    <mergeCell ref="E274:F274"/>
    <mergeCell ref="E275:F275"/>
    <mergeCell ref="E276:F276"/>
    <mergeCell ref="E277:F277"/>
    <mergeCell ref="H279:I279"/>
    <mergeCell ref="E312:F312"/>
    <mergeCell ref="E313:F313"/>
    <mergeCell ref="E314:F314"/>
    <mergeCell ref="E301:F301"/>
    <mergeCell ref="E302:F302"/>
    <mergeCell ref="E303:F303"/>
    <mergeCell ref="E289:F289"/>
    <mergeCell ref="E290:F290"/>
    <mergeCell ref="E291:F291"/>
    <mergeCell ref="E292:F292"/>
    <mergeCell ref="H305:I305"/>
    <mergeCell ref="E307:F307"/>
    <mergeCell ref="E308:F308"/>
    <mergeCell ref="E329:F329"/>
    <mergeCell ref="E296:F296"/>
    <mergeCell ref="E297:F297"/>
    <mergeCell ref="E298:F298"/>
    <mergeCell ref="E299:F299"/>
    <mergeCell ref="E300:F300"/>
    <mergeCell ref="E323:F323"/>
    <mergeCell ref="E324:F324"/>
    <mergeCell ref="E325:F325"/>
    <mergeCell ref="E326:F326"/>
    <mergeCell ref="E327:F327"/>
    <mergeCell ref="E328:F328"/>
    <mergeCell ref="H316:I316"/>
    <mergeCell ref="E318:F318"/>
    <mergeCell ref="E319:F319"/>
    <mergeCell ref="E320:F320"/>
    <mergeCell ref="E321:F321"/>
    <mergeCell ref="E322:F322"/>
    <mergeCell ref="E309:F309"/>
    <mergeCell ref="E310:F310"/>
    <mergeCell ref="E311:F311"/>
  </mergeCells>
  <printOptions horizontalCentered="1"/>
  <pageMargins left="0.59055118110236227" right="0.59055118110236227" top="1.1023622047244095" bottom="1.0629921259842521" header="0.51181102362204722" footer="0.78740157480314965"/>
  <pageSetup paperSize="9" scale="47" fitToHeight="0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72"/>
  <sheetViews>
    <sheetView view="pageBreakPreview" zoomScaleNormal="100" zoomScaleSheetLayoutView="100" workbookViewId="0">
      <selection activeCell="H17" sqref="H17"/>
    </sheetView>
  </sheetViews>
  <sheetFormatPr defaultRowHeight="15" x14ac:dyDescent="0.25"/>
  <cols>
    <col min="1" max="1" width="5.7109375" style="47" customWidth="1"/>
    <col min="2" max="2" width="50.28515625" style="44" customWidth="1"/>
    <col min="3" max="3" width="12.5703125" style="44" customWidth="1"/>
    <col min="4" max="4" width="16.28515625" style="44" customWidth="1"/>
    <col min="5" max="5" width="7" style="44" bestFit="1" customWidth="1"/>
    <col min="6" max="6" width="14.140625" style="44" customWidth="1"/>
    <col min="7" max="7" width="16.42578125" style="44" customWidth="1"/>
    <col min="8" max="8" width="12.85546875" style="44" customWidth="1"/>
    <col min="9" max="9" width="6" style="44" bestFit="1" customWidth="1"/>
    <col min="10" max="11" width="9.140625" style="44"/>
    <col min="12" max="12" width="15.85546875" style="44" bestFit="1" customWidth="1"/>
    <col min="13" max="16384" width="9.140625" style="44"/>
  </cols>
  <sheetData>
    <row r="1" spans="1:12" x14ac:dyDescent="0.25">
      <c r="A1" s="134" t="s">
        <v>359</v>
      </c>
      <c r="B1" s="134"/>
      <c r="C1" s="134"/>
      <c r="D1" s="134"/>
      <c r="E1" s="134"/>
      <c r="F1" s="134"/>
      <c r="G1" s="120"/>
      <c r="H1" s="121"/>
    </row>
    <row r="2" spans="1:12" x14ac:dyDescent="0.25">
      <c r="A2" s="134" t="s">
        <v>56</v>
      </c>
      <c r="B2" s="134"/>
      <c r="C2" s="134"/>
      <c r="D2" s="134"/>
      <c r="E2" s="134"/>
      <c r="F2" s="134"/>
      <c r="G2" s="42"/>
      <c r="H2" s="43"/>
    </row>
    <row r="3" spans="1:12" x14ac:dyDescent="0.25">
      <c r="A3" s="276" t="s">
        <v>91</v>
      </c>
      <c r="B3" s="276"/>
      <c r="C3" s="276"/>
      <c r="D3" s="276"/>
      <c r="E3" s="276"/>
      <c r="F3" s="276"/>
      <c r="G3" s="276"/>
      <c r="H3" s="276"/>
      <c r="I3" s="129"/>
    </row>
    <row r="4" spans="1:12" x14ac:dyDescent="0.25">
      <c r="A4" s="135"/>
      <c r="B4" s="135"/>
      <c r="C4" s="135"/>
      <c r="D4" s="135"/>
      <c r="E4" s="136"/>
      <c r="F4" s="136"/>
      <c r="G4" s="136"/>
      <c r="H4" s="136"/>
      <c r="I4" s="136"/>
    </row>
    <row r="5" spans="1:12" x14ac:dyDescent="0.25">
      <c r="A5" s="60" t="s">
        <v>47</v>
      </c>
      <c r="B5" s="61"/>
      <c r="C5" s="61">
        <v>8</v>
      </c>
      <c r="D5" s="61" t="s">
        <v>12</v>
      </c>
    </row>
    <row r="6" spans="1:12" x14ac:dyDescent="0.25">
      <c r="A6" s="60" t="s">
        <v>53</v>
      </c>
      <c r="B6" s="61"/>
      <c r="C6" s="61">
        <v>2000</v>
      </c>
      <c r="D6" s="61" t="s">
        <v>12</v>
      </c>
    </row>
    <row r="7" spans="1:12" x14ac:dyDescent="0.25">
      <c r="A7" s="60" t="s">
        <v>46</v>
      </c>
      <c r="B7" s="61"/>
      <c r="C7" s="61">
        <f>C5*C6</f>
        <v>16000</v>
      </c>
      <c r="D7" s="61" t="s">
        <v>13</v>
      </c>
    </row>
    <row r="8" spans="1:12" x14ac:dyDescent="0.25">
      <c r="A8" s="60" t="s">
        <v>107</v>
      </c>
      <c r="B8" s="61"/>
      <c r="C8" s="92">
        <v>1</v>
      </c>
      <c r="D8" s="92" t="s">
        <v>25</v>
      </c>
      <c r="F8" s="110"/>
    </row>
    <row r="11" spans="1:12" x14ac:dyDescent="0.25">
      <c r="A11" s="59"/>
      <c r="B11" s="58" t="s">
        <v>110</v>
      </c>
      <c r="C11" s="56"/>
      <c r="D11" s="56"/>
      <c r="E11" s="56"/>
      <c r="F11" s="56"/>
      <c r="G11" s="56"/>
      <c r="H11" s="57"/>
      <c r="I11" s="57"/>
    </row>
    <row r="12" spans="1:12" x14ac:dyDescent="0.25">
      <c r="B12" s="137"/>
      <c r="C12" s="138"/>
      <c r="D12" s="138"/>
      <c r="E12" s="138"/>
      <c r="F12" s="138"/>
      <c r="G12" s="138"/>
    </row>
    <row r="13" spans="1:12" x14ac:dyDescent="0.25">
      <c r="B13" s="65" t="s">
        <v>54</v>
      </c>
      <c r="C13" s="138"/>
      <c r="D13" s="138"/>
      <c r="G13" s="47"/>
      <c r="H13" s="47"/>
    </row>
    <row r="14" spans="1:12" x14ac:dyDescent="0.25">
      <c r="B14" s="139"/>
      <c r="C14" s="140"/>
      <c r="H14" s="138"/>
      <c r="I14" s="138"/>
    </row>
    <row r="15" spans="1:12" x14ac:dyDescent="0.25">
      <c r="B15" s="138" t="s">
        <v>48</v>
      </c>
      <c r="C15" s="140"/>
      <c r="H15" s="138"/>
      <c r="I15" s="138"/>
      <c r="J15" s="141"/>
      <c r="K15" s="141"/>
      <c r="L15" s="141"/>
    </row>
    <row r="16" spans="1:12" x14ac:dyDescent="0.25">
      <c r="B16" s="140" t="s">
        <v>72</v>
      </c>
      <c r="C16" s="139" t="s">
        <v>120</v>
      </c>
      <c r="D16" s="140"/>
      <c r="E16" s="140"/>
      <c r="F16" s="140"/>
      <c r="H16" s="62">
        <f>ROUND(4*2*2,2)</f>
        <v>16</v>
      </c>
      <c r="I16" s="54" t="s">
        <v>45</v>
      </c>
      <c r="J16" s="141"/>
      <c r="K16" s="141"/>
      <c r="L16" s="141"/>
    </row>
    <row r="17" spans="1:9" x14ac:dyDescent="0.25">
      <c r="B17" s="140" t="s">
        <v>74</v>
      </c>
      <c r="C17" s="139" t="s">
        <v>121</v>
      </c>
      <c r="D17" s="138"/>
      <c r="E17" s="138"/>
      <c r="F17" s="138"/>
      <c r="G17" s="138"/>
      <c r="H17" s="62">
        <f>ROUND(4*4*2*2,2)</f>
        <v>64</v>
      </c>
      <c r="I17" s="54" t="s">
        <v>45</v>
      </c>
    </row>
    <row r="18" spans="1:9" x14ac:dyDescent="0.25">
      <c r="B18" s="140" t="s">
        <v>42</v>
      </c>
      <c r="C18" s="139" t="s">
        <v>122</v>
      </c>
      <c r="D18" s="138"/>
      <c r="E18" s="138"/>
      <c r="F18" s="138"/>
      <c r="G18" s="138"/>
      <c r="H18" s="63">
        <f>ROUND(200*2*2/10,2)</f>
        <v>80</v>
      </c>
      <c r="I18" s="54" t="s">
        <v>43</v>
      </c>
    </row>
    <row r="19" spans="1:9" x14ac:dyDescent="0.25">
      <c r="B19" s="140" t="s">
        <v>75</v>
      </c>
      <c r="C19" s="139" t="s">
        <v>123</v>
      </c>
      <c r="D19" s="138"/>
      <c r="E19" s="138"/>
      <c r="F19" s="138"/>
      <c r="G19" s="138"/>
      <c r="H19" s="63">
        <f>ROUND(200*4*2*2/10,2)</f>
        <v>320</v>
      </c>
      <c r="I19" s="54" t="s">
        <v>43</v>
      </c>
    </row>
    <row r="20" spans="1:9" x14ac:dyDescent="0.25">
      <c r="B20" s="140"/>
      <c r="C20" s="139"/>
      <c r="D20" s="138"/>
      <c r="E20" s="138"/>
      <c r="F20" s="138"/>
      <c r="G20" s="138"/>
      <c r="H20" s="116"/>
      <c r="I20" s="117"/>
    </row>
    <row r="21" spans="1:9" x14ac:dyDescent="0.25">
      <c r="A21" s="59"/>
      <c r="B21" s="58" t="s">
        <v>108</v>
      </c>
      <c r="C21" s="56"/>
      <c r="D21" s="56"/>
      <c r="E21" s="56"/>
      <c r="F21" s="56"/>
      <c r="G21" s="56"/>
      <c r="H21" s="57"/>
      <c r="I21" s="57"/>
    </row>
    <row r="22" spans="1:9" x14ac:dyDescent="0.25">
      <c r="B22" s="137"/>
      <c r="C22" s="138"/>
      <c r="D22" s="138"/>
      <c r="E22" s="138"/>
      <c r="F22" s="138"/>
      <c r="G22" s="138"/>
    </row>
    <row r="23" spans="1:9" x14ac:dyDescent="0.25">
      <c r="B23" s="139" t="s">
        <v>206</v>
      </c>
      <c r="C23" s="46">
        <f>ROUND(1*4.5*1,2)</f>
        <v>4.5</v>
      </c>
      <c r="D23" s="46" t="s">
        <v>13</v>
      </c>
      <c r="F23" s="140"/>
      <c r="H23" s="142"/>
      <c r="I23" s="47"/>
    </row>
    <row r="24" spans="1:9" x14ac:dyDescent="0.25">
      <c r="B24" s="139"/>
      <c r="C24" s="143"/>
      <c r="D24" s="143"/>
      <c r="F24" s="140"/>
      <c r="H24" s="142"/>
      <c r="I24" s="47"/>
    </row>
    <row r="25" spans="1:9" x14ac:dyDescent="0.25">
      <c r="B25" s="45" t="s">
        <v>44</v>
      </c>
    </row>
    <row r="26" spans="1:9" x14ac:dyDescent="0.25">
      <c r="A26" s="59"/>
      <c r="B26" s="112" t="s">
        <v>109</v>
      </c>
      <c r="C26" s="56"/>
      <c r="D26" s="56"/>
      <c r="E26" s="56"/>
      <c r="F26" s="56"/>
      <c r="G26" s="56"/>
      <c r="H26" s="57"/>
      <c r="I26" s="57"/>
    </row>
    <row r="27" spans="1:9" x14ac:dyDescent="0.25">
      <c r="B27" s="138"/>
      <c r="C27" s="138"/>
      <c r="D27" s="138"/>
      <c r="E27" s="138"/>
      <c r="F27" s="138"/>
      <c r="G27" s="138"/>
    </row>
    <row r="28" spans="1:9" x14ac:dyDescent="0.25">
      <c r="B28" s="65" t="s">
        <v>54</v>
      </c>
      <c r="C28" s="141"/>
      <c r="D28" s="141"/>
      <c r="E28" s="141"/>
      <c r="F28" s="141"/>
      <c r="G28" s="141"/>
      <c r="H28" s="144"/>
      <c r="I28" s="145"/>
    </row>
    <row r="29" spans="1:9" x14ac:dyDescent="0.25">
      <c r="B29" s="141"/>
      <c r="C29" s="141"/>
      <c r="D29" s="141"/>
      <c r="E29" s="141"/>
      <c r="F29" s="141"/>
      <c r="G29" s="141"/>
      <c r="H29" s="141"/>
      <c r="I29" s="141"/>
    </row>
    <row r="30" spans="1:9" x14ac:dyDescent="0.25">
      <c r="B30" s="138" t="s">
        <v>48</v>
      </c>
      <c r="C30" s="140"/>
      <c r="H30" s="138"/>
      <c r="I30" s="138"/>
    </row>
    <row r="31" spans="1:9" x14ac:dyDescent="0.25">
      <c r="B31" s="140" t="s">
        <v>70</v>
      </c>
      <c r="C31" s="139"/>
      <c r="D31" s="138"/>
      <c r="E31" s="53">
        <v>1</v>
      </c>
      <c r="F31" s="53" t="s">
        <v>28</v>
      </c>
      <c r="G31" s="138"/>
    </row>
    <row r="32" spans="1:9" x14ac:dyDescent="0.25">
      <c r="B32" s="140" t="s">
        <v>71</v>
      </c>
      <c r="C32" s="139"/>
      <c r="D32" s="138"/>
      <c r="E32" s="53">
        <v>1</v>
      </c>
      <c r="F32" s="53" t="s">
        <v>28</v>
      </c>
      <c r="G32" s="138"/>
    </row>
    <row r="33" spans="1:9" x14ac:dyDescent="0.25">
      <c r="B33" s="140" t="s">
        <v>33</v>
      </c>
      <c r="C33" s="139"/>
      <c r="D33" s="138"/>
      <c r="E33" s="53">
        <v>1</v>
      </c>
      <c r="F33" s="53" t="s">
        <v>28</v>
      </c>
      <c r="G33" s="138"/>
    </row>
    <row r="34" spans="1:9" x14ac:dyDescent="0.25">
      <c r="B34" s="140" t="s">
        <v>72</v>
      </c>
      <c r="C34" s="139" t="s">
        <v>119</v>
      </c>
      <c r="G34" s="54">
        <f>ROUND(10*30*2*1,2)</f>
        <v>600</v>
      </c>
      <c r="H34" s="54" t="s">
        <v>45</v>
      </c>
    </row>
    <row r="35" spans="1:9" x14ac:dyDescent="0.25">
      <c r="B35" s="140" t="s">
        <v>73</v>
      </c>
      <c r="C35" s="139" t="s">
        <v>117</v>
      </c>
      <c r="G35" s="54">
        <f>ROUND(90*1*2,2)</f>
        <v>180</v>
      </c>
      <c r="H35" s="54" t="s">
        <v>43</v>
      </c>
    </row>
    <row r="36" spans="1:9" x14ac:dyDescent="0.25">
      <c r="B36" s="139" t="s">
        <v>93</v>
      </c>
      <c r="C36" s="139" t="s">
        <v>116</v>
      </c>
      <c r="G36" s="54">
        <v>0.5</v>
      </c>
      <c r="H36" s="64" t="s">
        <v>32</v>
      </c>
    </row>
    <row r="37" spans="1:9" x14ac:dyDescent="0.25">
      <c r="B37" s="139" t="s">
        <v>92</v>
      </c>
      <c r="C37" s="139" t="s">
        <v>118</v>
      </c>
      <c r="G37" s="54">
        <v>1</v>
      </c>
      <c r="H37" s="54" t="s">
        <v>32</v>
      </c>
    </row>
    <row r="38" spans="1:9" x14ac:dyDescent="0.25">
      <c r="B38" s="139"/>
      <c r="C38" s="139"/>
      <c r="G38" s="113"/>
    </row>
    <row r="39" spans="1:9" x14ac:dyDescent="0.25">
      <c r="A39" s="147"/>
      <c r="B39" s="147" t="s">
        <v>207</v>
      </c>
      <c r="C39" s="147"/>
      <c r="D39" s="147"/>
      <c r="E39" s="147"/>
      <c r="F39" s="147"/>
      <c r="G39" s="147"/>
      <c r="H39" s="147"/>
      <c r="I39" s="147"/>
    </row>
    <row r="41" spans="1:9" x14ac:dyDescent="0.25">
      <c r="B41" s="139" t="s">
        <v>111</v>
      </c>
      <c r="C41" s="46">
        <f>C7</f>
        <v>16000</v>
      </c>
      <c r="D41" s="46" t="s">
        <v>13</v>
      </c>
    </row>
    <row r="43" spans="1:9" x14ac:dyDescent="0.25">
      <c r="A43" s="58"/>
      <c r="B43" s="58" t="s">
        <v>112</v>
      </c>
      <c r="C43" s="58"/>
      <c r="D43" s="58"/>
      <c r="E43" s="58"/>
      <c r="F43" s="58"/>
      <c r="G43" s="58"/>
      <c r="H43" s="58"/>
      <c r="I43" s="58"/>
    </row>
    <row r="45" spans="1:9" x14ac:dyDescent="0.25">
      <c r="B45" s="139" t="s">
        <v>111</v>
      </c>
      <c r="C45" s="46">
        <f>C41</f>
        <v>16000</v>
      </c>
      <c r="D45" s="46" t="s">
        <v>13</v>
      </c>
    </row>
    <row r="47" spans="1:9" x14ac:dyDescent="0.25">
      <c r="A47" s="58"/>
      <c r="B47" s="58" t="s">
        <v>208</v>
      </c>
      <c r="C47" s="58"/>
      <c r="D47" s="58"/>
      <c r="E47" s="58"/>
      <c r="F47" s="58"/>
      <c r="G47" s="58"/>
      <c r="H47" s="58"/>
      <c r="I47" s="58"/>
    </row>
    <row r="49" spans="1:9" x14ac:dyDescent="0.25">
      <c r="B49" s="139" t="s">
        <v>360</v>
      </c>
      <c r="C49" s="46">
        <f>C45*0.1</f>
        <v>1600</v>
      </c>
      <c r="D49" s="46" t="s">
        <v>13</v>
      </c>
    </row>
    <row r="51" spans="1:9" x14ac:dyDescent="0.25">
      <c r="A51" s="59"/>
      <c r="B51" s="58" t="s">
        <v>209</v>
      </c>
      <c r="C51" s="56"/>
      <c r="D51" s="56"/>
      <c r="E51" s="56"/>
      <c r="F51" s="56"/>
      <c r="G51" s="56"/>
      <c r="H51" s="57"/>
      <c r="I51" s="57"/>
    </row>
    <row r="52" spans="1:9" x14ac:dyDescent="0.25">
      <c r="B52" s="137"/>
      <c r="C52" s="138"/>
      <c r="D52" s="138"/>
      <c r="E52" s="138"/>
      <c r="F52" s="138"/>
      <c r="G52" s="138"/>
    </row>
    <row r="53" spans="1:9" x14ac:dyDescent="0.25">
      <c r="B53" s="139" t="s">
        <v>360</v>
      </c>
      <c r="C53" s="46">
        <f>C45*0.1</f>
        <v>1600</v>
      </c>
      <c r="D53" s="46" t="s">
        <v>13</v>
      </c>
      <c r="H53" s="142"/>
      <c r="I53" s="47"/>
    </row>
    <row r="54" spans="1:9" x14ac:dyDescent="0.25">
      <c r="B54" s="140"/>
      <c r="C54" s="139"/>
      <c r="D54" s="138"/>
      <c r="E54" s="138"/>
      <c r="F54" s="138"/>
      <c r="G54" s="138"/>
      <c r="H54" s="142"/>
      <c r="I54" s="47"/>
    </row>
    <row r="55" spans="1:9" x14ac:dyDescent="0.25">
      <c r="A55" s="59"/>
      <c r="B55" s="58" t="s">
        <v>210</v>
      </c>
      <c r="C55" s="56"/>
      <c r="D55" s="56"/>
      <c r="E55" s="56"/>
      <c r="F55" s="56"/>
      <c r="G55" s="56"/>
      <c r="H55" s="57"/>
      <c r="I55" s="57"/>
    </row>
    <row r="56" spans="1:9" x14ac:dyDescent="0.25">
      <c r="B56" s="137"/>
      <c r="C56" s="138"/>
      <c r="D56" s="138"/>
      <c r="E56" s="138"/>
      <c r="F56" s="138"/>
      <c r="G56" s="138"/>
    </row>
    <row r="57" spans="1:9" x14ac:dyDescent="0.25">
      <c r="B57" s="139" t="s">
        <v>223</v>
      </c>
      <c r="C57" s="46">
        <f>C7*0.2*0.15</f>
        <v>480</v>
      </c>
      <c r="D57" s="46" t="s">
        <v>24</v>
      </c>
      <c r="H57" s="142"/>
      <c r="I57" s="47"/>
    </row>
    <row r="58" spans="1:9" x14ac:dyDescent="0.25">
      <c r="B58" s="140"/>
      <c r="C58" s="139"/>
      <c r="D58" s="138"/>
      <c r="E58" s="138"/>
      <c r="F58" s="138"/>
      <c r="G58" s="138"/>
      <c r="H58" s="142"/>
      <c r="I58" s="47"/>
    </row>
    <row r="59" spans="1:9" x14ac:dyDescent="0.25">
      <c r="A59" s="59"/>
      <c r="B59" s="58" t="s">
        <v>211</v>
      </c>
      <c r="C59" s="56"/>
      <c r="D59" s="56"/>
      <c r="E59" s="56"/>
      <c r="F59" s="56"/>
      <c r="G59" s="56"/>
      <c r="H59" s="57"/>
      <c r="I59" s="57"/>
    </row>
    <row r="60" spans="1:9" x14ac:dyDescent="0.25">
      <c r="B60" s="137"/>
      <c r="C60" s="138"/>
      <c r="D60" s="138"/>
      <c r="E60" s="138"/>
      <c r="F60" s="138"/>
      <c r="G60" s="138"/>
    </row>
    <row r="61" spans="1:9" x14ac:dyDescent="0.25">
      <c r="B61" s="139" t="s">
        <v>212</v>
      </c>
      <c r="C61" s="46">
        <f>1.15*C57</f>
        <v>552</v>
      </c>
      <c r="D61" s="46" t="s">
        <v>24</v>
      </c>
      <c r="H61" s="142"/>
      <c r="I61" s="47"/>
    </row>
    <row r="62" spans="1:9" x14ac:dyDescent="0.25">
      <c r="B62" s="140"/>
      <c r="C62" s="139"/>
      <c r="D62" s="138"/>
      <c r="E62" s="138"/>
      <c r="F62" s="138"/>
      <c r="G62" s="138"/>
      <c r="H62" s="142"/>
      <c r="I62" s="47"/>
    </row>
    <row r="63" spans="1:9" x14ac:dyDescent="0.25">
      <c r="A63" s="59"/>
      <c r="B63" s="58" t="s">
        <v>213</v>
      </c>
      <c r="C63" s="56"/>
      <c r="D63" s="56"/>
      <c r="E63" s="56"/>
      <c r="F63" s="56"/>
      <c r="G63" s="56"/>
      <c r="H63" s="57"/>
      <c r="I63" s="57"/>
    </row>
    <row r="64" spans="1:9" x14ac:dyDescent="0.25">
      <c r="B64" s="137"/>
      <c r="C64" s="138"/>
      <c r="D64" s="138"/>
      <c r="E64" s="138"/>
      <c r="F64" s="138"/>
      <c r="G64" s="138"/>
    </row>
    <row r="65" spans="1:12" ht="26.25" x14ac:dyDescent="0.25">
      <c r="B65" s="141" t="s">
        <v>214</v>
      </c>
      <c r="C65" s="46">
        <f>1.2*C61*15</f>
        <v>9936</v>
      </c>
      <c r="D65" s="46" t="s">
        <v>24</v>
      </c>
      <c r="H65" s="142"/>
      <c r="I65" s="47"/>
    </row>
    <row r="66" spans="1:12" x14ac:dyDescent="0.25">
      <c r="B66" s="140"/>
      <c r="C66" s="139"/>
      <c r="D66" s="138"/>
      <c r="E66" s="138"/>
      <c r="F66" s="138"/>
      <c r="G66" s="138"/>
      <c r="H66" s="142"/>
      <c r="I66" s="47"/>
    </row>
    <row r="67" spans="1:12" x14ac:dyDescent="0.25">
      <c r="A67" s="58"/>
      <c r="B67" s="58" t="s">
        <v>224</v>
      </c>
      <c r="C67" s="58"/>
      <c r="D67" s="58"/>
      <c r="E67" s="58"/>
      <c r="F67" s="58"/>
      <c r="G67" s="58"/>
      <c r="H67" s="58"/>
      <c r="I67" s="58"/>
    </row>
    <row r="68" spans="1:12" x14ac:dyDescent="0.25">
      <c r="B68" s="137"/>
      <c r="C68" s="138"/>
      <c r="D68" s="138"/>
      <c r="E68" s="138"/>
      <c r="F68" s="138"/>
      <c r="G68" s="138"/>
      <c r="L68" s="104"/>
    </row>
    <row r="69" spans="1:12" x14ac:dyDescent="0.25">
      <c r="B69" s="139" t="s">
        <v>489</v>
      </c>
      <c r="C69" s="46">
        <f>C61*1.2</f>
        <v>662.4</v>
      </c>
      <c r="D69" s="46" t="s">
        <v>24</v>
      </c>
      <c r="H69" s="142"/>
      <c r="I69" s="47"/>
    </row>
    <row r="70" spans="1:12" x14ac:dyDescent="0.25">
      <c r="B70" s="140"/>
      <c r="C70" s="139"/>
      <c r="D70" s="138"/>
      <c r="E70" s="138"/>
      <c r="F70" s="138"/>
      <c r="G70" s="138"/>
      <c r="H70" s="142"/>
      <c r="I70" s="47"/>
    </row>
    <row r="71" spans="1:12" s="150" customFormat="1" ht="14.25" customHeight="1" x14ac:dyDescent="0.25">
      <c r="A71" s="146"/>
      <c r="B71" s="147" t="s">
        <v>361</v>
      </c>
      <c r="C71" s="148"/>
      <c r="D71" s="148"/>
      <c r="E71" s="148"/>
      <c r="F71" s="148"/>
      <c r="G71" s="148"/>
      <c r="H71" s="149"/>
      <c r="I71" s="149"/>
    </row>
    <row r="73" spans="1:12" x14ac:dyDescent="0.25">
      <c r="B73" s="139" t="s">
        <v>111</v>
      </c>
      <c r="C73" s="46">
        <f>C7</f>
        <v>16000</v>
      </c>
      <c r="D73" s="46" t="s">
        <v>13</v>
      </c>
    </row>
    <row r="75" spans="1:12" x14ac:dyDescent="0.25">
      <c r="A75" s="58"/>
      <c r="B75" s="58" t="s">
        <v>362</v>
      </c>
      <c r="C75" s="58"/>
      <c r="D75" s="58"/>
      <c r="E75" s="58"/>
      <c r="F75" s="58"/>
      <c r="G75" s="58"/>
      <c r="H75" s="58"/>
      <c r="I75" s="58"/>
    </row>
    <row r="77" spans="1:12" x14ac:dyDescent="0.25">
      <c r="B77" s="139" t="s">
        <v>111</v>
      </c>
      <c r="C77" s="46">
        <f>C73</f>
        <v>16000</v>
      </c>
      <c r="D77" s="46" t="s">
        <v>13</v>
      </c>
    </row>
    <row r="79" spans="1:12" x14ac:dyDescent="0.25">
      <c r="A79" s="58"/>
      <c r="B79" s="58" t="s">
        <v>363</v>
      </c>
      <c r="C79" s="58"/>
      <c r="D79" s="58"/>
      <c r="E79" s="58"/>
      <c r="F79" s="58"/>
      <c r="G79" s="58"/>
      <c r="H79" s="58"/>
      <c r="I79" s="58"/>
    </row>
    <row r="81" spans="1:9" x14ac:dyDescent="0.25">
      <c r="B81" s="139" t="s">
        <v>111</v>
      </c>
      <c r="C81" s="46">
        <f>C77</f>
        <v>16000</v>
      </c>
      <c r="D81" s="46" t="s">
        <v>13</v>
      </c>
    </row>
    <row r="83" spans="1:9" x14ac:dyDescent="0.25">
      <c r="A83" s="146"/>
      <c r="B83" s="147" t="s">
        <v>364</v>
      </c>
      <c r="C83" s="148"/>
      <c r="D83" s="148"/>
      <c r="E83" s="148"/>
      <c r="F83" s="148"/>
      <c r="G83" s="148"/>
      <c r="H83" s="149"/>
      <c r="I83" s="149"/>
    </row>
    <row r="84" spans="1:9" x14ac:dyDescent="0.25">
      <c r="B84" s="137"/>
      <c r="C84" s="138"/>
      <c r="D84" s="138"/>
      <c r="E84" s="138"/>
      <c r="F84" s="138"/>
      <c r="G84" s="138"/>
    </row>
    <row r="85" spans="1:9" x14ac:dyDescent="0.25">
      <c r="B85" s="139" t="s">
        <v>379</v>
      </c>
      <c r="C85" s="46">
        <f>0.0013*C7</f>
        <v>20.8</v>
      </c>
      <c r="D85" s="46" t="s">
        <v>237</v>
      </c>
      <c r="H85" s="142"/>
      <c r="I85" s="47"/>
    </row>
    <row r="86" spans="1:9" x14ac:dyDescent="0.25">
      <c r="B86" s="140"/>
      <c r="C86" s="139"/>
      <c r="D86" s="138"/>
      <c r="E86" s="138"/>
      <c r="F86" s="138"/>
      <c r="G86" s="138"/>
      <c r="H86" s="142"/>
      <c r="I86" s="47"/>
    </row>
    <row r="87" spans="1:9" x14ac:dyDescent="0.25">
      <c r="A87" s="59"/>
      <c r="B87" s="58" t="s">
        <v>365</v>
      </c>
      <c r="C87" s="56"/>
      <c r="D87" s="56"/>
      <c r="E87" s="56"/>
      <c r="F87" s="56"/>
      <c r="G87" s="56"/>
      <c r="H87" s="57"/>
      <c r="I87" s="57"/>
    </row>
    <row r="88" spans="1:9" x14ac:dyDescent="0.25">
      <c r="B88" s="137"/>
      <c r="C88" s="138"/>
      <c r="D88" s="138"/>
      <c r="E88" s="138"/>
      <c r="F88" s="138"/>
      <c r="G88" s="138"/>
    </row>
    <row r="89" spans="1:9" x14ac:dyDescent="0.25">
      <c r="B89" s="139" t="s">
        <v>378</v>
      </c>
      <c r="C89" s="46">
        <f>0.00477*C7</f>
        <v>76.319999999999993</v>
      </c>
      <c r="D89" s="46" t="s">
        <v>237</v>
      </c>
      <c r="H89" s="142"/>
      <c r="I89" s="47"/>
    </row>
    <row r="90" spans="1:9" x14ac:dyDescent="0.25">
      <c r="B90" s="140"/>
      <c r="C90" s="139"/>
      <c r="D90" s="138"/>
      <c r="E90" s="138"/>
      <c r="F90" s="138"/>
      <c r="G90" s="138"/>
      <c r="H90" s="142"/>
      <c r="I90" s="47"/>
    </row>
    <row r="91" spans="1:9" x14ac:dyDescent="0.25">
      <c r="A91" s="59"/>
      <c r="B91" s="58" t="s">
        <v>366</v>
      </c>
      <c r="C91" s="56"/>
      <c r="D91" s="56"/>
      <c r="E91" s="56"/>
      <c r="F91" s="56"/>
      <c r="G91" s="56"/>
      <c r="H91" s="57"/>
      <c r="I91" s="57"/>
    </row>
    <row r="92" spans="1:9" x14ac:dyDescent="0.25">
      <c r="B92" s="137"/>
      <c r="C92" s="138"/>
      <c r="D92" s="138"/>
      <c r="E92" s="138"/>
      <c r="F92" s="138"/>
      <c r="G92" s="138"/>
    </row>
    <row r="93" spans="1:9" x14ac:dyDescent="0.25">
      <c r="B93" s="139" t="s">
        <v>379</v>
      </c>
      <c r="C93" s="46">
        <f>0.0013*C7</f>
        <v>20.8</v>
      </c>
      <c r="D93" s="46" t="s">
        <v>237</v>
      </c>
      <c r="H93" s="142"/>
      <c r="I93" s="47"/>
    </row>
    <row r="94" spans="1:9" x14ac:dyDescent="0.25">
      <c r="B94" s="139" t="s">
        <v>378</v>
      </c>
      <c r="C94" s="46">
        <f>0.00477*C7</f>
        <v>76.319999999999993</v>
      </c>
      <c r="D94" s="46" t="s">
        <v>237</v>
      </c>
      <c r="H94" s="142"/>
      <c r="I94" s="47"/>
    </row>
    <row r="95" spans="1:9" x14ac:dyDescent="0.25">
      <c r="B95" s="139" t="s">
        <v>380</v>
      </c>
      <c r="C95" s="46">
        <v>30</v>
      </c>
      <c r="D95" s="46" t="s">
        <v>381</v>
      </c>
      <c r="H95" s="142"/>
      <c r="I95" s="47"/>
    </row>
    <row r="96" spans="1:9" x14ac:dyDescent="0.25">
      <c r="B96" s="139" t="s">
        <v>382</v>
      </c>
      <c r="C96" s="46">
        <f>TRUNC((C93+C94)*C95,2)</f>
        <v>2913.6</v>
      </c>
      <c r="D96" s="46" t="s">
        <v>383</v>
      </c>
      <c r="E96" s="138"/>
      <c r="F96" s="138"/>
      <c r="G96" s="138"/>
      <c r="H96" s="142"/>
      <c r="I96" s="47"/>
    </row>
    <row r="97" spans="1:9" x14ac:dyDescent="0.25">
      <c r="B97" s="140"/>
      <c r="C97" s="139"/>
      <c r="D97" s="138"/>
      <c r="E97" s="138"/>
      <c r="F97" s="138"/>
      <c r="G97" s="138"/>
      <c r="H97" s="142"/>
      <c r="I97" s="47"/>
    </row>
    <row r="98" spans="1:9" x14ac:dyDescent="0.25">
      <c r="A98" s="59"/>
      <c r="B98" s="58" t="s">
        <v>367</v>
      </c>
      <c r="C98" s="56"/>
      <c r="D98" s="56"/>
      <c r="E98" s="56"/>
      <c r="F98" s="56"/>
      <c r="G98" s="56"/>
      <c r="H98" s="57"/>
      <c r="I98" s="57"/>
    </row>
    <row r="99" spans="1:9" x14ac:dyDescent="0.25">
      <c r="B99" s="137"/>
      <c r="C99" s="138"/>
      <c r="D99" s="138"/>
      <c r="E99" s="138"/>
      <c r="F99" s="138"/>
      <c r="G99" s="138"/>
    </row>
    <row r="100" spans="1:9" x14ac:dyDescent="0.25">
      <c r="B100" s="139" t="s">
        <v>379</v>
      </c>
      <c r="C100" s="46">
        <f>0.0013*C7</f>
        <v>20.8</v>
      </c>
      <c r="D100" s="46" t="s">
        <v>237</v>
      </c>
      <c r="H100" s="142"/>
      <c r="I100" s="47"/>
    </row>
    <row r="101" spans="1:9" x14ac:dyDescent="0.25">
      <c r="B101" s="139" t="s">
        <v>378</v>
      </c>
      <c r="C101" s="46">
        <f>0.00477*C7</f>
        <v>76.319999999999993</v>
      </c>
      <c r="D101" s="46" t="s">
        <v>237</v>
      </c>
      <c r="H101" s="142"/>
      <c r="I101" s="47"/>
    </row>
    <row r="102" spans="1:9" x14ac:dyDescent="0.25">
      <c r="B102" s="139" t="s">
        <v>380</v>
      </c>
      <c r="C102" s="46">
        <f>400-30</f>
        <v>370</v>
      </c>
      <c r="D102" s="46" t="s">
        <v>381</v>
      </c>
      <c r="H102" s="142"/>
      <c r="I102" s="47"/>
    </row>
    <row r="103" spans="1:9" x14ac:dyDescent="0.25">
      <c r="B103" s="139" t="s">
        <v>382</v>
      </c>
      <c r="C103" s="46">
        <f>TRUNC((C100+C101)*C102,2)</f>
        <v>35934.400000000001</v>
      </c>
      <c r="D103" s="46" t="s">
        <v>383</v>
      </c>
      <c r="H103" s="142"/>
      <c r="I103" s="47"/>
    </row>
    <row r="104" spans="1:9" x14ac:dyDescent="0.25">
      <c r="B104" s="140"/>
      <c r="C104" s="139"/>
      <c r="D104" s="138"/>
      <c r="E104" s="138"/>
      <c r="F104" s="138"/>
      <c r="G104" s="138"/>
      <c r="H104" s="142"/>
      <c r="I104" s="47"/>
    </row>
    <row r="105" spans="1:9" x14ac:dyDescent="0.25">
      <c r="A105" s="59"/>
      <c r="B105" s="58" t="s">
        <v>369</v>
      </c>
      <c r="C105" s="56"/>
      <c r="D105" s="56"/>
      <c r="E105" s="56"/>
      <c r="F105" s="56"/>
      <c r="G105" s="56"/>
      <c r="H105" s="57"/>
      <c r="I105" s="57"/>
    </row>
    <row r="106" spans="1:9" x14ac:dyDescent="0.25">
      <c r="B106" s="137"/>
      <c r="C106" s="138"/>
      <c r="D106" s="138"/>
      <c r="E106" s="138"/>
      <c r="F106" s="138"/>
      <c r="G106" s="138"/>
    </row>
    <row r="107" spans="1:9" x14ac:dyDescent="0.25">
      <c r="B107" s="139" t="s">
        <v>379</v>
      </c>
      <c r="C107" s="46">
        <f>0.0013*C7</f>
        <v>20.8</v>
      </c>
      <c r="D107" s="46" t="s">
        <v>237</v>
      </c>
      <c r="E107" s="138"/>
      <c r="F107" s="138"/>
      <c r="G107" s="138"/>
    </row>
    <row r="108" spans="1:9" x14ac:dyDescent="0.25">
      <c r="B108" s="139" t="s">
        <v>378</v>
      </c>
      <c r="C108" s="46">
        <f>0.00477*C7</f>
        <v>76.319999999999993</v>
      </c>
      <c r="D108" s="46" t="s">
        <v>237</v>
      </c>
      <c r="E108" s="138"/>
      <c r="F108" s="138"/>
      <c r="G108" s="138"/>
    </row>
    <row r="109" spans="1:9" x14ac:dyDescent="0.25">
      <c r="B109" s="139" t="s">
        <v>380</v>
      </c>
      <c r="C109" s="46">
        <f>15</f>
        <v>15</v>
      </c>
      <c r="D109" s="46" t="s">
        <v>381</v>
      </c>
      <c r="E109" s="138"/>
      <c r="F109" s="138"/>
      <c r="G109" s="138"/>
    </row>
    <row r="110" spans="1:9" x14ac:dyDescent="0.25">
      <c r="B110" s="139" t="s">
        <v>382</v>
      </c>
      <c r="C110" s="46">
        <f>TRUNC((C107+C108)*C109,2)</f>
        <v>1456.8</v>
      </c>
      <c r="D110" s="46" t="s">
        <v>383</v>
      </c>
      <c r="H110" s="142"/>
      <c r="I110" s="47"/>
    </row>
    <row r="111" spans="1:9" x14ac:dyDescent="0.25">
      <c r="B111" s="140"/>
      <c r="C111" s="139"/>
      <c r="D111" s="138"/>
      <c r="E111" s="138"/>
      <c r="F111" s="138"/>
      <c r="G111" s="138"/>
      <c r="H111" s="142"/>
      <c r="I111" s="47"/>
    </row>
    <row r="112" spans="1:9" x14ac:dyDescent="0.25">
      <c r="A112" s="146"/>
      <c r="B112" s="147" t="s">
        <v>370</v>
      </c>
      <c r="C112" s="148"/>
      <c r="D112" s="148"/>
      <c r="E112" s="148"/>
      <c r="F112" s="148"/>
      <c r="G112" s="148"/>
      <c r="H112" s="149"/>
      <c r="I112" s="149"/>
    </row>
    <row r="113" spans="1:9" x14ac:dyDescent="0.25">
      <c r="B113" s="137"/>
      <c r="C113" s="138"/>
      <c r="D113" s="138"/>
      <c r="E113" s="138"/>
      <c r="F113" s="138"/>
      <c r="G113" s="138"/>
    </row>
    <row r="114" spans="1:9" x14ac:dyDescent="0.25">
      <c r="B114" s="139" t="s">
        <v>384</v>
      </c>
      <c r="C114" s="46">
        <f>0.00733*$C$7</f>
        <v>117.28</v>
      </c>
      <c r="D114" s="46" t="s">
        <v>24</v>
      </c>
      <c r="E114" s="138"/>
      <c r="F114" s="138"/>
      <c r="G114" s="138"/>
    </row>
    <row r="115" spans="1:9" x14ac:dyDescent="0.25">
      <c r="B115" s="139" t="s">
        <v>385</v>
      </c>
      <c r="C115" s="46">
        <f>0.015*$C$7</f>
        <v>240</v>
      </c>
      <c r="D115" s="46" t="s">
        <v>24</v>
      </c>
      <c r="E115" s="138"/>
      <c r="F115" s="138"/>
      <c r="G115" s="138"/>
    </row>
    <row r="116" spans="1:9" x14ac:dyDescent="0.25">
      <c r="B116" s="139" t="s">
        <v>386</v>
      </c>
      <c r="C116" s="46">
        <v>30</v>
      </c>
      <c r="D116" s="46" t="s">
        <v>381</v>
      </c>
      <c r="E116" s="138"/>
      <c r="F116" s="138"/>
      <c r="G116" s="138"/>
    </row>
    <row r="117" spans="1:9" x14ac:dyDescent="0.25">
      <c r="B117" s="139" t="s">
        <v>382</v>
      </c>
      <c r="C117" s="46">
        <f>TRUNC((C114+C115)*C116,2)</f>
        <v>10718.4</v>
      </c>
      <c r="D117" s="46" t="s">
        <v>114</v>
      </c>
      <c r="H117" s="142"/>
      <c r="I117" s="47"/>
    </row>
    <row r="118" spans="1:9" x14ac:dyDescent="0.25">
      <c r="B118" s="140"/>
      <c r="C118" s="139"/>
      <c r="D118" s="138"/>
      <c r="E118" s="138"/>
      <c r="F118" s="138"/>
      <c r="G118" s="138"/>
      <c r="H118" s="142"/>
      <c r="I118" s="47"/>
    </row>
    <row r="119" spans="1:9" x14ac:dyDescent="0.25">
      <c r="A119" s="59"/>
      <c r="B119" s="58" t="s">
        <v>371</v>
      </c>
      <c r="C119" s="56"/>
      <c r="D119" s="56"/>
      <c r="E119" s="56"/>
      <c r="F119" s="56"/>
      <c r="G119" s="56"/>
      <c r="H119" s="57"/>
      <c r="I119" s="57"/>
    </row>
    <row r="120" spans="1:9" x14ac:dyDescent="0.25">
      <c r="B120" s="137"/>
      <c r="C120" s="138"/>
      <c r="D120" s="138"/>
      <c r="E120" s="138"/>
      <c r="F120" s="138"/>
      <c r="G120" s="138"/>
    </row>
    <row r="121" spans="1:9" x14ac:dyDescent="0.25">
      <c r="B121" s="139" t="s">
        <v>384</v>
      </c>
      <c r="C121" s="46">
        <f>0.00733*$C$7</f>
        <v>117.28</v>
      </c>
      <c r="D121" s="46" t="s">
        <v>24</v>
      </c>
      <c r="E121" s="138"/>
      <c r="F121" s="138"/>
      <c r="G121" s="138"/>
    </row>
    <row r="122" spans="1:9" x14ac:dyDescent="0.25">
      <c r="B122" s="139" t="s">
        <v>385</v>
      </c>
      <c r="C122" s="46">
        <f>0.015*$C$7</f>
        <v>240</v>
      </c>
      <c r="D122" s="46" t="s">
        <v>24</v>
      </c>
      <c r="E122" s="138"/>
      <c r="F122" s="138"/>
      <c r="G122" s="138"/>
    </row>
    <row r="123" spans="1:9" x14ac:dyDescent="0.25">
      <c r="B123" s="139" t="s">
        <v>380</v>
      </c>
      <c r="C123" s="46">
        <v>70</v>
      </c>
      <c r="D123" s="46" t="s">
        <v>381</v>
      </c>
      <c r="E123" s="138"/>
      <c r="F123" s="138"/>
      <c r="G123" s="138"/>
    </row>
    <row r="124" spans="1:9" x14ac:dyDescent="0.25">
      <c r="B124" s="139" t="s">
        <v>382</v>
      </c>
      <c r="C124" s="46">
        <f>TRUNC((C121+C122)*C123,2)</f>
        <v>25009.599999999999</v>
      </c>
      <c r="D124" s="46" t="s">
        <v>114</v>
      </c>
      <c r="H124" s="142"/>
      <c r="I124" s="47"/>
    </row>
    <row r="125" spans="1:9" x14ac:dyDescent="0.25">
      <c r="B125" s="140"/>
      <c r="C125" s="139"/>
      <c r="D125" s="138"/>
      <c r="E125" s="138"/>
      <c r="F125" s="138"/>
      <c r="G125" s="138"/>
      <c r="H125" s="142"/>
      <c r="I125" s="47"/>
    </row>
    <row r="126" spans="1:9" x14ac:dyDescent="0.25">
      <c r="A126" s="59"/>
      <c r="B126" s="58" t="s">
        <v>372</v>
      </c>
      <c r="C126" s="56"/>
      <c r="D126" s="56"/>
      <c r="E126" s="56"/>
      <c r="F126" s="56"/>
      <c r="G126" s="56"/>
      <c r="H126" s="57"/>
      <c r="I126" s="57"/>
    </row>
    <row r="127" spans="1:9" x14ac:dyDescent="0.25">
      <c r="B127" s="137"/>
      <c r="C127" s="138"/>
      <c r="D127" s="138"/>
      <c r="E127" s="138"/>
      <c r="F127" s="138"/>
      <c r="G127" s="138"/>
    </row>
    <row r="128" spans="1:9" x14ac:dyDescent="0.25">
      <c r="B128" s="139" t="s">
        <v>384</v>
      </c>
      <c r="C128" s="46">
        <f>0.00733*$C$7</f>
        <v>117.28</v>
      </c>
      <c r="D128" s="46" t="s">
        <v>24</v>
      </c>
      <c r="E128" s="138"/>
      <c r="F128" s="138"/>
      <c r="G128" s="138"/>
    </row>
    <row r="129" spans="1:9" x14ac:dyDescent="0.25">
      <c r="B129" s="139" t="s">
        <v>385</v>
      </c>
      <c r="C129" s="46">
        <f>0.015*$C$7</f>
        <v>240</v>
      </c>
      <c r="D129" s="46" t="s">
        <v>24</v>
      </c>
      <c r="E129" s="138"/>
      <c r="F129" s="138"/>
      <c r="G129" s="138"/>
    </row>
    <row r="130" spans="1:9" x14ac:dyDescent="0.25">
      <c r="B130" s="139" t="s">
        <v>380</v>
      </c>
      <c r="C130" s="46">
        <f>15</f>
        <v>15</v>
      </c>
      <c r="D130" s="46" t="s">
        <v>381</v>
      </c>
      <c r="E130" s="138"/>
      <c r="F130" s="138"/>
      <c r="G130" s="138"/>
    </row>
    <row r="131" spans="1:9" x14ac:dyDescent="0.25">
      <c r="B131" s="139" t="s">
        <v>382</v>
      </c>
      <c r="C131" s="46">
        <f>TRUNC((C128+C129)*C130,2)</f>
        <v>5359.2</v>
      </c>
      <c r="D131" s="46" t="s">
        <v>114</v>
      </c>
      <c r="H131" s="142"/>
      <c r="I131" s="47"/>
    </row>
    <row r="132" spans="1:9" x14ac:dyDescent="0.25">
      <c r="B132" s="140"/>
      <c r="C132" s="139"/>
      <c r="D132" s="138"/>
      <c r="E132" s="138"/>
      <c r="F132" s="138"/>
      <c r="G132" s="138"/>
      <c r="H132" s="142"/>
      <c r="I132" s="47"/>
    </row>
    <row r="133" spans="1:9" x14ac:dyDescent="0.25">
      <c r="A133" s="146"/>
      <c r="B133" s="147" t="s">
        <v>373</v>
      </c>
      <c r="C133" s="148"/>
      <c r="D133" s="148"/>
      <c r="E133" s="148"/>
      <c r="F133" s="148"/>
      <c r="G133" s="148"/>
      <c r="H133" s="149"/>
      <c r="I133" s="149"/>
    </row>
    <row r="134" spans="1:9" x14ac:dyDescent="0.25">
      <c r="B134" s="137"/>
      <c r="C134" s="138"/>
      <c r="D134" s="138"/>
      <c r="E134" s="138"/>
      <c r="F134" s="138"/>
      <c r="G134" s="138"/>
    </row>
    <row r="135" spans="1:9" x14ac:dyDescent="0.25">
      <c r="B135" s="141" t="s">
        <v>387</v>
      </c>
      <c r="C135" s="46">
        <f>C6/500</f>
        <v>4</v>
      </c>
      <c r="D135" s="46" t="s">
        <v>25</v>
      </c>
      <c r="H135" s="142"/>
      <c r="I135" s="47"/>
    </row>
    <row r="136" spans="1:9" x14ac:dyDescent="0.25">
      <c r="B136" s="140"/>
      <c r="C136" s="139"/>
      <c r="D136" s="138"/>
      <c r="E136" s="138"/>
      <c r="F136" s="138"/>
      <c r="G136" s="138"/>
      <c r="H136" s="142"/>
      <c r="I136" s="47"/>
    </row>
    <row r="137" spans="1:9" x14ac:dyDescent="0.25">
      <c r="A137" s="59"/>
      <c r="B137" s="58" t="s">
        <v>374</v>
      </c>
      <c r="C137" s="56"/>
      <c r="D137" s="56"/>
      <c r="E137" s="56"/>
      <c r="F137" s="56"/>
      <c r="G137" s="56"/>
      <c r="H137" s="57"/>
      <c r="I137" s="57"/>
    </row>
    <row r="138" spans="1:9" x14ac:dyDescent="0.25">
      <c r="B138" s="137"/>
      <c r="C138" s="138"/>
      <c r="D138" s="138"/>
      <c r="E138" s="138"/>
      <c r="F138" s="138"/>
      <c r="G138" s="138"/>
    </row>
    <row r="139" spans="1:9" x14ac:dyDescent="0.25">
      <c r="B139" s="139" t="s">
        <v>387</v>
      </c>
      <c r="C139" s="46">
        <f>C135</f>
        <v>4</v>
      </c>
      <c r="D139" s="46" t="s">
        <v>25</v>
      </c>
      <c r="H139" s="142"/>
      <c r="I139" s="47"/>
    </row>
    <row r="140" spans="1:9" x14ac:dyDescent="0.25">
      <c r="B140" s="140"/>
      <c r="C140" s="139"/>
      <c r="D140" s="138"/>
      <c r="E140" s="138"/>
      <c r="F140" s="138"/>
      <c r="G140" s="138"/>
      <c r="H140" s="142"/>
      <c r="I140" s="47"/>
    </row>
    <row r="141" spans="1:9" x14ac:dyDescent="0.25">
      <c r="A141" s="146"/>
      <c r="B141" s="147" t="s">
        <v>215</v>
      </c>
      <c r="C141" s="148"/>
      <c r="D141" s="148"/>
      <c r="E141" s="148"/>
      <c r="F141" s="148"/>
      <c r="G141" s="148"/>
      <c r="H141" s="149"/>
      <c r="I141" s="149"/>
    </row>
    <row r="142" spans="1:9" x14ac:dyDescent="0.25">
      <c r="B142" s="137"/>
      <c r="C142" s="138"/>
      <c r="D142" s="138"/>
      <c r="E142" s="138"/>
      <c r="F142" s="138"/>
      <c r="G142" s="138"/>
    </row>
    <row r="143" spans="1:9" x14ac:dyDescent="0.25">
      <c r="B143" s="139" t="s">
        <v>216</v>
      </c>
      <c r="C143" s="46">
        <f>10*1*0.8</f>
        <v>8</v>
      </c>
      <c r="D143" s="46" t="s">
        <v>24</v>
      </c>
      <c r="H143" s="142"/>
      <c r="I143" s="47"/>
    </row>
    <row r="144" spans="1:9" x14ac:dyDescent="0.25">
      <c r="B144" s="140"/>
      <c r="C144" s="139"/>
      <c r="D144" s="138"/>
      <c r="E144" s="138"/>
      <c r="F144" s="138"/>
      <c r="G144" s="138"/>
      <c r="H144" s="142"/>
      <c r="I144" s="47"/>
    </row>
    <row r="145" spans="1:9" x14ac:dyDescent="0.25">
      <c r="A145" s="59"/>
      <c r="B145" s="58" t="s">
        <v>217</v>
      </c>
      <c r="C145" s="56"/>
      <c r="D145" s="56"/>
      <c r="E145" s="56"/>
      <c r="F145" s="56"/>
      <c r="G145" s="56"/>
      <c r="H145" s="57"/>
      <c r="I145" s="57"/>
    </row>
    <row r="146" spans="1:9" x14ac:dyDescent="0.25">
      <c r="B146" s="137"/>
      <c r="C146" s="138"/>
      <c r="D146" s="138"/>
      <c r="E146" s="138"/>
      <c r="F146" s="138"/>
      <c r="G146" s="138"/>
    </row>
    <row r="147" spans="1:9" x14ac:dyDescent="0.25">
      <c r="B147" s="139" t="s">
        <v>218</v>
      </c>
      <c r="C147" s="46">
        <v>10</v>
      </c>
      <c r="D147" s="46" t="s">
        <v>12</v>
      </c>
      <c r="H147" s="142"/>
      <c r="I147" s="47"/>
    </row>
    <row r="148" spans="1:9" x14ac:dyDescent="0.25">
      <c r="B148" s="140"/>
      <c r="C148" s="139"/>
      <c r="D148" s="138"/>
      <c r="E148" s="138"/>
      <c r="F148" s="138"/>
      <c r="G148" s="138"/>
      <c r="H148" s="142"/>
      <c r="I148" s="47"/>
    </row>
    <row r="149" spans="1:9" x14ac:dyDescent="0.25">
      <c r="A149" s="59"/>
      <c r="B149" s="58" t="s">
        <v>219</v>
      </c>
      <c r="C149" s="56"/>
      <c r="D149" s="56"/>
      <c r="E149" s="56"/>
      <c r="F149" s="56"/>
      <c r="G149" s="56"/>
      <c r="H149" s="57"/>
      <c r="I149" s="57"/>
    </row>
    <row r="150" spans="1:9" x14ac:dyDescent="0.25">
      <c r="B150" s="137"/>
      <c r="C150" s="138"/>
      <c r="D150" s="138"/>
      <c r="E150" s="138"/>
      <c r="F150" s="138"/>
      <c r="G150" s="138"/>
    </row>
    <row r="151" spans="1:9" x14ac:dyDescent="0.25">
      <c r="B151" s="139" t="s">
        <v>220</v>
      </c>
      <c r="C151" s="46">
        <f>TRUNC(C143-10*3.15*0.3^2,2)</f>
        <v>5.16</v>
      </c>
      <c r="D151" s="46" t="s">
        <v>24</v>
      </c>
      <c r="H151" s="142"/>
      <c r="I151" s="47"/>
    </row>
    <row r="152" spans="1:9" x14ac:dyDescent="0.25">
      <c r="B152" s="139"/>
      <c r="C152" s="139"/>
      <c r="D152" s="138"/>
      <c r="H152" s="142"/>
      <c r="I152" s="47"/>
    </row>
    <row r="153" spans="1:9" x14ac:dyDescent="0.25">
      <c r="A153" s="59"/>
      <c r="B153" s="58" t="s">
        <v>221</v>
      </c>
      <c r="C153" s="56"/>
      <c r="D153" s="56"/>
      <c r="E153" s="56"/>
      <c r="F153" s="56"/>
      <c r="G153" s="56"/>
      <c r="H153" s="57"/>
      <c r="I153" s="57"/>
    </row>
    <row r="154" spans="1:9" x14ac:dyDescent="0.25">
      <c r="B154" s="137"/>
      <c r="C154" s="138"/>
      <c r="D154" s="138"/>
      <c r="E154" s="138"/>
      <c r="F154" s="138"/>
      <c r="G154" s="138"/>
    </row>
    <row r="155" spans="1:9" x14ac:dyDescent="0.25">
      <c r="B155" s="139" t="s">
        <v>222</v>
      </c>
      <c r="C155" s="46">
        <v>2</v>
      </c>
      <c r="D155" s="46" t="s">
        <v>25</v>
      </c>
      <c r="H155" s="142"/>
      <c r="I155" s="47"/>
    </row>
    <row r="156" spans="1:9" x14ac:dyDescent="0.25">
      <c r="B156" s="139"/>
      <c r="C156" s="139"/>
      <c r="D156" s="138"/>
      <c r="H156" s="142"/>
      <c r="I156" s="47"/>
    </row>
    <row r="157" spans="1:9" x14ac:dyDescent="0.25">
      <c r="A157" s="59"/>
      <c r="B157" s="58" t="s">
        <v>375</v>
      </c>
      <c r="C157" s="56"/>
      <c r="D157" s="56"/>
      <c r="E157" s="56"/>
      <c r="F157" s="56"/>
      <c r="G157" s="56"/>
      <c r="H157" s="57"/>
      <c r="I157" s="57"/>
    </row>
    <row r="158" spans="1:9" x14ac:dyDescent="0.25">
      <c r="B158" s="137"/>
      <c r="C158" s="138"/>
      <c r="D158" s="138"/>
      <c r="E158" s="138"/>
      <c r="F158" s="138"/>
      <c r="G158" s="138"/>
    </row>
    <row r="159" spans="1:9" x14ac:dyDescent="0.25">
      <c r="B159" s="139" t="s">
        <v>388</v>
      </c>
      <c r="C159" s="46">
        <f>0.1*C6</f>
        <v>200</v>
      </c>
      <c r="D159" s="46" t="s">
        <v>25</v>
      </c>
      <c r="H159" s="142"/>
      <c r="I159" s="47"/>
    </row>
    <row r="160" spans="1:9" x14ac:dyDescent="0.25">
      <c r="B160" s="139"/>
      <c r="C160" s="139"/>
      <c r="D160" s="138"/>
      <c r="H160" s="142"/>
      <c r="I160" s="47"/>
    </row>
    <row r="161" spans="1:9" x14ac:dyDescent="0.25">
      <c r="A161" s="151"/>
      <c r="B161" s="147" t="s">
        <v>113</v>
      </c>
      <c r="C161" s="152"/>
      <c r="D161" s="152"/>
      <c r="E161" s="152"/>
      <c r="F161" s="152"/>
      <c r="G161" s="152"/>
      <c r="H161" s="152"/>
      <c r="I161" s="152"/>
    </row>
    <row r="162" spans="1:9" x14ac:dyDescent="0.25">
      <c r="B162" s="137"/>
      <c r="C162" s="138"/>
      <c r="D162" s="138"/>
      <c r="E162" s="138"/>
      <c r="F162" s="138"/>
      <c r="G162" s="138"/>
    </row>
    <row r="163" spans="1:9" x14ac:dyDescent="0.25">
      <c r="B163" s="139" t="s">
        <v>115</v>
      </c>
      <c r="C163" s="46">
        <f>C6</f>
        <v>2000</v>
      </c>
      <c r="D163" s="46" t="s">
        <v>12</v>
      </c>
      <c r="I163" s="47"/>
    </row>
    <row r="164" spans="1:9" x14ac:dyDescent="0.25">
      <c r="B164" s="140"/>
      <c r="C164" s="139"/>
      <c r="D164" s="138"/>
      <c r="E164" s="138"/>
      <c r="F164" s="138"/>
      <c r="G164" s="138"/>
      <c r="H164" s="142"/>
      <c r="I164" s="47"/>
    </row>
    <row r="165" spans="1:9" x14ac:dyDescent="0.25">
      <c r="A165" s="59"/>
      <c r="B165" s="58" t="s">
        <v>376</v>
      </c>
      <c r="C165" s="56"/>
      <c r="D165" s="56"/>
      <c r="E165" s="56"/>
      <c r="F165" s="56"/>
      <c r="G165" s="56"/>
      <c r="H165" s="57"/>
      <c r="I165" s="57"/>
    </row>
    <row r="166" spans="1:9" x14ac:dyDescent="0.25">
      <c r="B166" s="137"/>
      <c r="C166" s="138"/>
      <c r="D166" s="138"/>
      <c r="E166" s="138"/>
      <c r="F166" s="138"/>
      <c r="G166" s="138"/>
    </row>
    <row r="167" spans="1:9" x14ac:dyDescent="0.25">
      <c r="B167" s="139" t="s">
        <v>111</v>
      </c>
      <c r="C167" s="46">
        <f>C6/1000</f>
        <v>2</v>
      </c>
      <c r="D167" s="46" t="s">
        <v>381</v>
      </c>
      <c r="E167" s="139"/>
    </row>
    <row r="168" spans="1:9" x14ac:dyDescent="0.25">
      <c r="B168" s="140"/>
      <c r="C168" s="139"/>
      <c r="D168" s="138"/>
      <c r="E168" s="138"/>
      <c r="F168" s="138"/>
      <c r="G168" s="138"/>
      <c r="H168" s="142"/>
      <c r="I168" s="47"/>
    </row>
    <row r="169" spans="1:9" x14ac:dyDescent="0.25">
      <c r="A169" s="55"/>
      <c r="B169" s="114" t="s">
        <v>377</v>
      </c>
      <c r="C169" s="115"/>
      <c r="D169" s="115"/>
      <c r="E169" s="115"/>
      <c r="F169" s="115"/>
      <c r="G169" s="115"/>
      <c r="H169" s="115"/>
      <c r="I169" s="115"/>
    </row>
    <row r="170" spans="1:9" x14ac:dyDescent="0.25">
      <c r="B170" s="137"/>
      <c r="C170" s="138"/>
      <c r="D170" s="138"/>
      <c r="E170" s="138"/>
      <c r="F170" s="138"/>
      <c r="G170" s="138"/>
    </row>
    <row r="171" spans="1:9" x14ac:dyDescent="0.25">
      <c r="B171" s="139" t="s">
        <v>111</v>
      </c>
      <c r="C171" s="46">
        <f>C7</f>
        <v>16000</v>
      </c>
      <c r="D171" s="46" t="s">
        <v>13</v>
      </c>
      <c r="I171" s="47"/>
    </row>
    <row r="172" spans="1:9" x14ac:dyDescent="0.25">
      <c r="B172" s="140"/>
      <c r="C172" s="139"/>
      <c r="D172" s="138"/>
      <c r="E172" s="138"/>
      <c r="F172" s="138"/>
      <c r="G172" s="138"/>
      <c r="H172" s="142"/>
      <c r="I172" s="47"/>
    </row>
  </sheetData>
  <mergeCells count="1">
    <mergeCell ref="A3:H3"/>
  </mergeCells>
  <printOptions horizontalCentered="1"/>
  <pageMargins left="0.59055118110236227" right="0.59055118110236227" top="1.1023622047244095" bottom="1.0629921259842521" header="0.51181102362204722" footer="0.78740157480314965"/>
  <pageSetup paperSize="9" scale="65" orientation="portrait" useFirstPageNumber="1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9"/>
  <sheetViews>
    <sheetView view="pageBreakPreview" zoomScale="110" zoomScaleNormal="140" zoomScaleSheetLayoutView="110" workbookViewId="0">
      <selection activeCell="H17" sqref="H17"/>
    </sheetView>
  </sheetViews>
  <sheetFormatPr defaultColWidth="11.42578125" defaultRowHeight="12.75" x14ac:dyDescent="0.2"/>
  <cols>
    <col min="1" max="1" width="8.140625" style="25" customWidth="1"/>
    <col min="2" max="2" width="32.7109375" style="26" bestFit="1" customWidth="1"/>
    <col min="3" max="3" width="11.5703125" style="27" customWidth="1"/>
    <col min="4" max="4" width="13.7109375" style="27" customWidth="1"/>
    <col min="5" max="5" width="13.42578125" style="28" customWidth="1"/>
    <col min="6" max="6" width="12.42578125" style="29" customWidth="1"/>
    <col min="7" max="7" width="15" style="29" bestFit="1" customWidth="1"/>
    <col min="8" max="8" width="12.28515625" style="29" customWidth="1"/>
    <col min="9" max="9" width="12.7109375" style="29" bestFit="1" customWidth="1"/>
    <col min="10" max="10" width="11.5703125" style="29" customWidth="1"/>
    <col min="11" max="11" width="12.5703125" style="29" bestFit="1" customWidth="1"/>
    <col min="12" max="12" width="11.5703125" style="29" customWidth="1"/>
    <col min="13" max="13" width="12.5703125" style="29" bestFit="1" customWidth="1"/>
    <col min="14" max="14" width="12.42578125" style="29" customWidth="1"/>
    <col min="15" max="15" width="12.5703125" style="29" bestFit="1" customWidth="1"/>
    <col min="16" max="16" width="12.28515625" style="29" customWidth="1"/>
    <col min="17" max="17" width="12.7109375" style="29" bestFit="1" customWidth="1"/>
    <col min="18" max="18" width="11.5703125" style="29" customWidth="1"/>
    <col min="19" max="19" width="12.5703125" style="29" bestFit="1" customWidth="1"/>
    <col min="20" max="20" width="11.5703125" style="29" customWidth="1"/>
    <col min="21" max="21" width="12.7109375" style="29" bestFit="1" customWidth="1"/>
    <col min="22" max="22" width="12.42578125" style="29" customWidth="1"/>
    <col min="23" max="23" width="12.5703125" style="29" bestFit="1" customWidth="1"/>
    <col min="24" max="24" width="12.28515625" style="29" customWidth="1"/>
    <col min="25" max="25" width="12.7109375" style="29" bestFit="1" customWidth="1"/>
    <col min="26" max="26" width="11.5703125" style="29" customWidth="1"/>
    <col min="27" max="27" width="12.5703125" style="29" bestFit="1" customWidth="1"/>
    <col min="28" max="28" width="11.5703125" style="29" customWidth="1"/>
    <col min="29" max="29" width="12.5703125" style="29" bestFit="1" customWidth="1"/>
    <col min="30" max="30" width="12.28515625" style="29" customWidth="1"/>
    <col min="31" max="31" width="13.42578125" style="29" customWidth="1"/>
  </cols>
  <sheetData>
    <row r="1" spans="1:34" s="49" customFormat="1" x14ac:dyDescent="0.2">
      <c r="A1" s="277" t="s">
        <v>359</v>
      </c>
      <c r="B1" s="277"/>
      <c r="C1" s="277"/>
      <c r="D1" s="277"/>
      <c r="E1" s="277"/>
      <c r="F1" s="70" t="s">
        <v>0</v>
      </c>
      <c r="G1" s="101">
        <f>'RESUMO DO ORÇAMENTO'!H1</f>
        <v>0</v>
      </c>
      <c r="H1" s="105" t="s">
        <v>359</v>
      </c>
      <c r="I1" s="105"/>
      <c r="J1" s="105"/>
      <c r="K1" s="105"/>
      <c r="L1" s="105"/>
      <c r="M1" s="105"/>
      <c r="N1" s="70" t="s">
        <v>0</v>
      </c>
      <c r="O1" s="107">
        <f>G1</f>
        <v>0</v>
      </c>
      <c r="P1" s="105" t="s">
        <v>359</v>
      </c>
      <c r="Q1" s="105"/>
      <c r="R1" s="105"/>
      <c r="S1" s="105"/>
      <c r="T1" s="105"/>
      <c r="U1" s="105"/>
      <c r="V1" s="70" t="s">
        <v>0</v>
      </c>
      <c r="W1" s="107">
        <f>O1</f>
        <v>0</v>
      </c>
      <c r="X1" s="105" t="s">
        <v>359</v>
      </c>
      <c r="Y1" s="105"/>
      <c r="Z1" s="105"/>
      <c r="AA1" s="105"/>
      <c r="AB1" s="105"/>
      <c r="AC1" s="105"/>
      <c r="AD1" s="70" t="s">
        <v>0</v>
      </c>
      <c r="AE1" s="107">
        <f>W1</f>
        <v>0</v>
      </c>
    </row>
    <row r="2" spans="1:34" s="49" customFormat="1" ht="12" customHeight="1" x14ac:dyDescent="0.2">
      <c r="A2" s="277" t="str">
        <f>'RESUMO DO ORÇAMENTO'!A2</f>
        <v>LOCAL: MUNICÍPIOS DIVERSOS, ESTADO DE SERGIPE</v>
      </c>
      <c r="B2" s="277"/>
      <c r="C2" s="277"/>
      <c r="D2" s="277"/>
      <c r="E2" s="277"/>
      <c r="F2" s="71"/>
      <c r="G2" s="74"/>
      <c r="H2" s="106" t="s">
        <v>56</v>
      </c>
      <c r="I2" s="106"/>
      <c r="J2" s="106"/>
      <c r="K2" s="106"/>
      <c r="L2" s="106"/>
      <c r="M2" s="106"/>
      <c r="N2" s="71"/>
      <c r="O2" s="74"/>
      <c r="P2" s="106" t="s">
        <v>56</v>
      </c>
      <c r="Q2" s="106"/>
      <c r="R2" s="106"/>
      <c r="S2" s="106"/>
      <c r="T2" s="106"/>
      <c r="U2" s="106"/>
      <c r="V2" s="71"/>
      <c r="W2" s="74"/>
      <c r="X2" s="106" t="s">
        <v>56</v>
      </c>
      <c r="Y2" s="106"/>
      <c r="Z2" s="106"/>
      <c r="AA2" s="106"/>
      <c r="AB2" s="106"/>
      <c r="AC2" s="106"/>
      <c r="AD2" s="71"/>
      <c r="AE2" s="74"/>
    </row>
    <row r="3" spans="1:34" ht="12" customHeight="1" x14ac:dyDescent="0.2">
      <c r="A3" s="3"/>
      <c r="B3" s="3"/>
      <c r="C3" s="3"/>
      <c r="D3" s="3"/>
      <c r="E3" s="3"/>
      <c r="F3" s="71"/>
      <c r="G3" s="72"/>
      <c r="H3" s="71"/>
      <c r="I3" s="71"/>
      <c r="J3" s="71"/>
      <c r="K3" s="71"/>
      <c r="L3" s="71"/>
      <c r="M3" s="71"/>
      <c r="N3" s="71"/>
      <c r="O3" s="72"/>
      <c r="P3" s="71"/>
      <c r="Q3" s="71"/>
      <c r="R3" s="71"/>
      <c r="S3" s="71"/>
      <c r="T3" s="71"/>
      <c r="U3" s="71"/>
      <c r="V3" s="71"/>
      <c r="W3" s="72"/>
      <c r="X3" s="71"/>
      <c r="Y3" s="71"/>
      <c r="Z3" s="71"/>
      <c r="AA3" s="71"/>
      <c r="AB3" s="71"/>
      <c r="AC3" s="71"/>
      <c r="AD3" s="73"/>
      <c r="AE3" s="72"/>
    </row>
    <row r="4" spans="1:34" ht="25.5" customHeight="1" x14ac:dyDescent="0.2">
      <c r="A4" s="278" t="s">
        <v>15</v>
      </c>
      <c r="B4" s="279"/>
      <c r="C4" s="279"/>
      <c r="D4" s="279"/>
      <c r="E4" s="279"/>
      <c r="F4" s="279"/>
      <c r="G4" s="280"/>
      <c r="H4" s="278" t="s">
        <v>15</v>
      </c>
      <c r="I4" s="279"/>
      <c r="J4" s="279"/>
      <c r="K4" s="279"/>
      <c r="L4" s="279"/>
      <c r="M4" s="279"/>
      <c r="N4" s="279"/>
      <c r="O4" s="280"/>
      <c r="P4" s="282" t="s">
        <v>15</v>
      </c>
      <c r="Q4" s="283"/>
      <c r="R4" s="283"/>
      <c r="S4" s="283"/>
      <c r="T4" s="283"/>
      <c r="U4" s="283"/>
      <c r="V4" s="283"/>
      <c r="W4" s="283"/>
      <c r="X4" s="282" t="s">
        <v>15</v>
      </c>
      <c r="Y4" s="283"/>
      <c r="Z4" s="283"/>
      <c r="AA4" s="283"/>
      <c r="AB4" s="283"/>
      <c r="AC4" s="283"/>
      <c r="AD4" s="283"/>
      <c r="AE4" s="283"/>
    </row>
    <row r="5" spans="1:34" x14ac:dyDescent="0.2">
      <c r="A5" s="31"/>
      <c r="B5" s="30"/>
      <c r="C5" s="75"/>
      <c r="D5" s="75"/>
      <c r="E5" s="76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</row>
    <row r="6" spans="1:34" ht="14.65" customHeight="1" x14ac:dyDescent="0.2">
      <c r="A6" s="50" t="s">
        <v>2</v>
      </c>
      <c r="B6" s="66" t="s">
        <v>3</v>
      </c>
      <c r="C6" s="66" t="s">
        <v>16</v>
      </c>
      <c r="D6" s="66" t="s">
        <v>4</v>
      </c>
      <c r="E6" s="66" t="s">
        <v>6</v>
      </c>
      <c r="F6" s="281" t="s">
        <v>17</v>
      </c>
      <c r="G6" s="281"/>
      <c r="H6" s="281" t="s">
        <v>18</v>
      </c>
      <c r="I6" s="281"/>
      <c r="J6" s="281" t="s">
        <v>19</v>
      </c>
      <c r="K6" s="281"/>
      <c r="L6" s="281" t="s">
        <v>20</v>
      </c>
      <c r="M6" s="281"/>
      <c r="N6" s="281" t="s">
        <v>34</v>
      </c>
      <c r="O6" s="281"/>
      <c r="P6" s="281" t="s">
        <v>35</v>
      </c>
      <c r="Q6" s="281"/>
      <c r="R6" s="281" t="s">
        <v>36</v>
      </c>
      <c r="S6" s="281"/>
      <c r="T6" s="281" t="s">
        <v>37</v>
      </c>
      <c r="U6" s="281"/>
      <c r="V6" s="281" t="s">
        <v>38</v>
      </c>
      <c r="W6" s="281"/>
      <c r="X6" s="281" t="s">
        <v>39</v>
      </c>
      <c r="Y6" s="281"/>
      <c r="Z6" s="281" t="s">
        <v>40</v>
      </c>
      <c r="AA6" s="281"/>
      <c r="AB6" s="281" t="s">
        <v>41</v>
      </c>
      <c r="AC6" s="281"/>
      <c r="AD6" s="281" t="s">
        <v>7</v>
      </c>
      <c r="AE6" s="281"/>
    </row>
    <row r="7" spans="1:34" x14ac:dyDescent="0.2">
      <c r="A7" s="37"/>
      <c r="B7" s="66"/>
      <c r="C7" s="66"/>
      <c r="D7" s="39"/>
      <c r="E7" s="66"/>
      <c r="F7" s="66" t="s">
        <v>21</v>
      </c>
      <c r="G7" s="66" t="s">
        <v>22</v>
      </c>
      <c r="H7" s="66" t="s">
        <v>21</v>
      </c>
      <c r="I7" s="66" t="s">
        <v>22</v>
      </c>
      <c r="J7" s="66" t="s">
        <v>21</v>
      </c>
      <c r="K7" s="50" t="s">
        <v>22</v>
      </c>
      <c r="L7" s="66" t="s">
        <v>21</v>
      </c>
      <c r="M7" s="50" t="s">
        <v>22</v>
      </c>
      <c r="N7" s="66" t="s">
        <v>21</v>
      </c>
      <c r="O7" s="66" t="s">
        <v>22</v>
      </c>
      <c r="P7" s="66" t="s">
        <v>21</v>
      </c>
      <c r="Q7" s="66" t="s">
        <v>22</v>
      </c>
      <c r="R7" s="66" t="s">
        <v>21</v>
      </c>
      <c r="S7" s="50" t="s">
        <v>22</v>
      </c>
      <c r="T7" s="66" t="s">
        <v>21</v>
      </c>
      <c r="U7" s="50" t="s">
        <v>22</v>
      </c>
      <c r="V7" s="66" t="s">
        <v>21</v>
      </c>
      <c r="W7" s="66" t="s">
        <v>22</v>
      </c>
      <c r="X7" s="66" t="s">
        <v>21</v>
      </c>
      <c r="Y7" s="66" t="s">
        <v>22</v>
      </c>
      <c r="Z7" s="66" t="s">
        <v>21</v>
      </c>
      <c r="AA7" s="50" t="s">
        <v>22</v>
      </c>
      <c r="AB7" s="66" t="s">
        <v>21</v>
      </c>
      <c r="AC7" s="50" t="s">
        <v>22</v>
      </c>
      <c r="AD7" s="66" t="s">
        <v>21</v>
      </c>
      <c r="AE7" s="50" t="s">
        <v>22</v>
      </c>
    </row>
    <row r="8" spans="1:34" s="29" customFormat="1" ht="14.65" customHeight="1" x14ac:dyDescent="0.2">
      <c r="A8" s="93"/>
      <c r="B8" s="94"/>
      <c r="C8" s="95"/>
      <c r="D8" s="95"/>
      <c r="E8" s="96"/>
      <c r="F8" s="109"/>
      <c r="G8" s="98"/>
      <c r="H8" s="97"/>
      <c r="I8" s="98"/>
      <c r="J8" s="97"/>
      <c r="K8" s="98"/>
      <c r="L8" s="97"/>
      <c r="M8" s="98"/>
      <c r="N8" s="97"/>
      <c r="O8" s="98"/>
      <c r="P8" s="97"/>
      <c r="Q8" s="98"/>
      <c r="R8" s="97"/>
      <c r="S8" s="98"/>
      <c r="T8" s="97"/>
      <c r="U8" s="98"/>
      <c r="V8" s="97"/>
      <c r="W8" s="98"/>
      <c r="X8" s="97"/>
      <c r="Y8" s="98"/>
      <c r="Z8" s="97"/>
      <c r="AA8" s="98"/>
      <c r="AB8" s="97"/>
      <c r="AC8" s="98"/>
      <c r="AD8" s="97"/>
      <c r="AE8" s="99"/>
      <c r="AF8" s="68"/>
    </row>
    <row r="9" spans="1:34" ht="45" x14ac:dyDescent="0.2">
      <c r="A9" s="11">
        <v>1</v>
      </c>
      <c r="B9" s="12" t="str">
        <f>'RESUMO DO ORÇAMENTO'!B10</f>
        <v xml:space="preserve">EXECUÇÃO DE TRATAMENTO SUPERFICIAL DUPLO EM VIAS PÚBLICAS EM MUNICÍPIOS DIVERSOS DO ESTADO DE SERGIPE </v>
      </c>
      <c r="C9" s="33" t="s">
        <v>14</v>
      </c>
      <c r="D9" s="33">
        <v>1</v>
      </c>
      <c r="E9" s="34">
        <f>'RESUMO DO ORÇAMENTO'!H10</f>
        <v>0</v>
      </c>
      <c r="F9" s="87">
        <v>0.02</v>
      </c>
      <c r="G9" s="88">
        <f>F9*$E9</f>
        <v>0</v>
      </c>
      <c r="H9" s="87">
        <v>0.03</v>
      </c>
      <c r="I9" s="88">
        <f>H9*$E9</f>
        <v>0</v>
      </c>
      <c r="J9" s="87">
        <v>0.05</v>
      </c>
      <c r="K9" s="88">
        <f>J9*$E9</f>
        <v>0</v>
      </c>
      <c r="L9" s="87">
        <v>0.1</v>
      </c>
      <c r="M9" s="88">
        <v>10</v>
      </c>
      <c r="N9" s="87">
        <v>0.1</v>
      </c>
      <c r="O9" s="88">
        <f>N9*$E9</f>
        <v>0</v>
      </c>
      <c r="P9" s="87">
        <v>0.1</v>
      </c>
      <c r="Q9" s="88">
        <f>P9*$E9</f>
        <v>0</v>
      </c>
      <c r="R9" s="87">
        <v>0.1</v>
      </c>
      <c r="S9" s="88">
        <f>R9*$E9</f>
        <v>0</v>
      </c>
      <c r="T9" s="87">
        <v>0.1</v>
      </c>
      <c r="U9" s="88">
        <f>T9*$E9</f>
        <v>0</v>
      </c>
      <c r="V9" s="87">
        <v>0.1</v>
      </c>
      <c r="W9" s="88">
        <f>V9*$E9</f>
        <v>0</v>
      </c>
      <c r="X9" s="87">
        <v>0.1</v>
      </c>
      <c r="Y9" s="88">
        <f>X9*$E9</f>
        <v>0</v>
      </c>
      <c r="Z9" s="87">
        <v>0.1</v>
      </c>
      <c r="AA9" s="88">
        <f>Z9*$E9</f>
        <v>0</v>
      </c>
      <c r="AB9" s="87">
        <v>0.1</v>
      </c>
      <c r="AC9" s="88">
        <f>AB9*$E9</f>
        <v>0</v>
      </c>
      <c r="AD9" s="87">
        <f>F9+H9+J9+L9+N9+P9+R9+T9+V9+X9+Z9+AB9</f>
        <v>0.99999999999999989</v>
      </c>
      <c r="AE9" s="88">
        <f>AD9*$E9</f>
        <v>0</v>
      </c>
      <c r="AF9" s="23"/>
      <c r="AG9" s="23"/>
      <c r="AH9" s="23"/>
    </row>
    <row r="10" spans="1:34" x14ac:dyDescent="0.2">
      <c r="A10" s="14"/>
      <c r="B10" s="15"/>
      <c r="C10" s="14"/>
      <c r="D10" s="14"/>
      <c r="E10" s="16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90"/>
      <c r="AE10" s="89"/>
      <c r="AF10" s="23"/>
    </row>
    <row r="11" spans="1:34" x14ac:dyDescent="0.2">
      <c r="A11" s="17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7"/>
      <c r="N11" s="10"/>
      <c r="O11" s="10"/>
      <c r="P11" s="10"/>
      <c r="Q11" s="10"/>
      <c r="R11" s="10"/>
      <c r="S11" s="10"/>
      <c r="T11" s="10"/>
      <c r="U11" s="17"/>
      <c r="V11" s="10"/>
      <c r="W11" s="10"/>
      <c r="X11" s="10"/>
      <c r="Y11" s="10"/>
      <c r="Z11" s="10"/>
      <c r="AA11" s="10"/>
      <c r="AB11" s="10"/>
      <c r="AC11" s="17"/>
      <c r="AD11" s="10"/>
      <c r="AE11" s="18"/>
    </row>
    <row r="12" spans="1:34" x14ac:dyDescent="0.2">
      <c r="A12" s="50"/>
      <c r="B12" s="38"/>
      <c r="C12" s="51"/>
      <c r="D12" s="51" t="s">
        <v>7</v>
      </c>
      <c r="E12" s="67">
        <f>SUM(E8:E11)</f>
        <v>0</v>
      </c>
      <c r="F12" s="51" t="e">
        <f>G12/$E$12</f>
        <v>#DIV/0!</v>
      </c>
      <c r="G12" s="52">
        <f>SUM(G8:G11)</f>
        <v>0</v>
      </c>
      <c r="H12" s="51" t="e">
        <f>I12/$E$12</f>
        <v>#DIV/0!</v>
      </c>
      <c r="I12" s="52">
        <f>SUM(I8:I11)</f>
        <v>0</v>
      </c>
      <c r="J12" s="51" t="e">
        <f>K12/$E$12</f>
        <v>#DIV/0!</v>
      </c>
      <c r="K12" s="52">
        <f>SUM(K8:K11)</f>
        <v>0</v>
      </c>
      <c r="L12" s="51" t="e">
        <f>M12/$E$12</f>
        <v>#DIV/0!</v>
      </c>
      <c r="M12" s="52">
        <f>SUM(M8:M11)</f>
        <v>10</v>
      </c>
      <c r="N12" s="51" t="e">
        <f>O12/$E$12</f>
        <v>#DIV/0!</v>
      </c>
      <c r="O12" s="52">
        <f>SUM(O8:O11)</f>
        <v>0</v>
      </c>
      <c r="P12" s="51" t="e">
        <f>Q12/$E$12</f>
        <v>#DIV/0!</v>
      </c>
      <c r="Q12" s="52">
        <f>SUM(Q8:Q11)</f>
        <v>0</v>
      </c>
      <c r="R12" s="51" t="e">
        <f>S12/$E$12</f>
        <v>#DIV/0!</v>
      </c>
      <c r="S12" s="52">
        <f>SUM(S8:S11)</f>
        <v>0</v>
      </c>
      <c r="T12" s="51" t="e">
        <f>U12/$E$12</f>
        <v>#DIV/0!</v>
      </c>
      <c r="U12" s="52">
        <f>SUM(U8:U11)</f>
        <v>0</v>
      </c>
      <c r="V12" s="51" t="e">
        <f>W12/$E$12</f>
        <v>#DIV/0!</v>
      </c>
      <c r="W12" s="52">
        <f>SUM(W8:W11)</f>
        <v>0</v>
      </c>
      <c r="X12" s="51" t="e">
        <f>Y12/$E$12</f>
        <v>#DIV/0!</v>
      </c>
      <c r="Y12" s="52">
        <f>SUM(Y8:Y11)</f>
        <v>0</v>
      </c>
      <c r="Z12" s="51" t="e">
        <f>AA12/$E$12</f>
        <v>#DIV/0!</v>
      </c>
      <c r="AA12" s="52">
        <f>SUM(AA8:AA11)</f>
        <v>0</v>
      </c>
      <c r="AB12" s="51" t="e">
        <f>AC12/$E$12</f>
        <v>#DIV/0!</v>
      </c>
      <c r="AC12" s="52">
        <f>SUM(AC8:AC11)</f>
        <v>0</v>
      </c>
      <c r="AD12" s="51" t="e">
        <f>AE12/$E$12</f>
        <v>#DIV/0!</v>
      </c>
      <c r="AE12" s="52">
        <f>SUM(AE8:AE11)</f>
        <v>0</v>
      </c>
    </row>
    <row r="18" spans="4:8" ht="15" x14ac:dyDescent="0.25">
      <c r="G18" s="68"/>
      <c r="H18" s="69"/>
    </row>
    <row r="19" spans="4:8" ht="15" x14ac:dyDescent="0.25">
      <c r="G19" s="68"/>
      <c r="H19" s="69"/>
    </row>
    <row r="20" spans="4:8" ht="15" x14ac:dyDescent="0.25">
      <c r="G20" s="68"/>
      <c r="H20" s="69"/>
    </row>
    <row r="21" spans="4:8" ht="15" x14ac:dyDescent="0.25">
      <c r="G21" s="68"/>
      <c r="H21" s="69"/>
    </row>
    <row r="22" spans="4:8" ht="15" x14ac:dyDescent="0.25">
      <c r="G22" s="68"/>
      <c r="H22" s="69"/>
    </row>
    <row r="23" spans="4:8" ht="15" x14ac:dyDescent="0.25">
      <c r="D23" s="77"/>
      <c r="G23" s="68"/>
      <c r="H23" s="69"/>
    </row>
    <row r="24" spans="4:8" ht="15" x14ac:dyDescent="0.25">
      <c r="G24" s="68"/>
      <c r="H24" s="69"/>
    </row>
    <row r="25" spans="4:8" ht="15" x14ac:dyDescent="0.25">
      <c r="G25" s="68"/>
      <c r="H25" s="69"/>
    </row>
    <row r="26" spans="4:8" ht="15" x14ac:dyDescent="0.25">
      <c r="G26" s="68"/>
      <c r="H26" s="69"/>
    </row>
    <row r="27" spans="4:8" ht="15" x14ac:dyDescent="0.25">
      <c r="G27" s="68"/>
      <c r="H27" s="69"/>
    </row>
    <row r="28" spans="4:8" ht="15" x14ac:dyDescent="0.25">
      <c r="G28" s="68"/>
      <c r="H28" s="69"/>
    </row>
    <row r="29" spans="4:8" ht="15" x14ac:dyDescent="0.25">
      <c r="G29" s="68"/>
      <c r="H29" s="69"/>
    </row>
  </sheetData>
  <sheetProtection selectLockedCells="1" selectUnlockedCells="1"/>
  <mergeCells count="19">
    <mergeCell ref="P4:W4"/>
    <mergeCell ref="X4:AE4"/>
    <mergeCell ref="H4:O4"/>
    <mergeCell ref="F6:G6"/>
    <mergeCell ref="H6:I6"/>
    <mergeCell ref="P6:Q6"/>
    <mergeCell ref="AB6:AC6"/>
    <mergeCell ref="T6:U6"/>
    <mergeCell ref="R6:S6"/>
    <mergeCell ref="AD6:AE6"/>
    <mergeCell ref="N6:O6"/>
    <mergeCell ref="V6:W6"/>
    <mergeCell ref="X6:Y6"/>
    <mergeCell ref="Z6:AA6"/>
    <mergeCell ref="A1:E1"/>
    <mergeCell ref="A2:E2"/>
    <mergeCell ref="A4:G4"/>
    <mergeCell ref="J6:K6"/>
    <mergeCell ref="L6:M6"/>
  </mergeCells>
  <printOptions horizontalCentered="1"/>
  <pageMargins left="0.59055118110236227" right="0.59055118110236227" top="1.1023622047244095" bottom="1.0629921259842521" header="0.51181102362204722" footer="0.78740157480314965"/>
  <pageSetup paperSize="9" scale="72" orientation="portrait" useFirstPageNumber="1" r:id="rId1"/>
  <headerFooter alignWithMargins="0"/>
  <colBreaks count="3" manualBreakCount="3">
    <brk id="7" max="11" man="1"/>
    <brk id="15" max="11" man="1"/>
    <brk id="23" max="11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FB202-4FC1-4F31-9E5D-30FE0D288A4E}">
  <dimension ref="A1:C33"/>
  <sheetViews>
    <sheetView view="pageBreakPreview" zoomScale="140" zoomScaleNormal="140" zoomScaleSheetLayoutView="140" workbookViewId="0">
      <selection activeCell="H17" sqref="H17"/>
    </sheetView>
  </sheetViews>
  <sheetFormatPr defaultColWidth="11.42578125" defaultRowHeight="12.75" x14ac:dyDescent="0.2"/>
  <cols>
    <col min="1" max="1" width="11.42578125" style="159" customWidth="1"/>
    <col min="2" max="2" width="49.85546875" style="159" customWidth="1"/>
    <col min="3" max="3" width="12.85546875" style="159" customWidth="1"/>
    <col min="4" max="4" width="13.7109375" style="159" bestFit="1" customWidth="1"/>
    <col min="5" max="253" width="11.42578125" style="159"/>
    <col min="254" max="254" width="49.85546875" style="159" customWidth="1"/>
    <col min="255" max="255" width="12.85546875" style="159" customWidth="1"/>
    <col min="256" max="257" width="11.42578125" style="159"/>
    <col min="258" max="258" width="49.85546875" style="159" customWidth="1"/>
    <col min="259" max="259" width="12.85546875" style="159" customWidth="1"/>
    <col min="260" max="260" width="13.7109375" style="159" bestFit="1" customWidth="1"/>
    <col min="261" max="509" width="11.42578125" style="159"/>
    <col min="510" max="510" width="49.85546875" style="159" customWidth="1"/>
    <col min="511" max="511" width="12.85546875" style="159" customWidth="1"/>
    <col min="512" max="513" width="11.42578125" style="159"/>
    <col min="514" max="514" width="49.85546875" style="159" customWidth="1"/>
    <col min="515" max="515" width="12.85546875" style="159" customWidth="1"/>
    <col min="516" max="516" width="13.7109375" style="159" bestFit="1" customWidth="1"/>
    <col min="517" max="765" width="11.42578125" style="159"/>
    <col min="766" max="766" width="49.85546875" style="159" customWidth="1"/>
    <col min="767" max="767" width="12.85546875" style="159" customWidth="1"/>
    <col min="768" max="769" width="11.42578125" style="159"/>
    <col min="770" max="770" width="49.85546875" style="159" customWidth="1"/>
    <col min="771" max="771" width="12.85546875" style="159" customWidth="1"/>
    <col min="772" max="772" width="13.7109375" style="159" bestFit="1" customWidth="1"/>
    <col min="773" max="1021" width="11.42578125" style="159"/>
    <col min="1022" max="1022" width="49.85546875" style="159" customWidth="1"/>
    <col min="1023" max="1023" width="12.85546875" style="159" customWidth="1"/>
    <col min="1024" max="1025" width="11.42578125" style="159"/>
    <col min="1026" max="1026" width="49.85546875" style="159" customWidth="1"/>
    <col min="1027" max="1027" width="12.85546875" style="159" customWidth="1"/>
    <col min="1028" max="1028" width="13.7109375" style="159" bestFit="1" customWidth="1"/>
    <col min="1029" max="1277" width="11.42578125" style="159"/>
    <col min="1278" max="1278" width="49.85546875" style="159" customWidth="1"/>
    <col min="1279" max="1279" width="12.85546875" style="159" customWidth="1"/>
    <col min="1280" max="1281" width="11.42578125" style="159"/>
    <col min="1282" max="1282" width="49.85546875" style="159" customWidth="1"/>
    <col min="1283" max="1283" width="12.85546875" style="159" customWidth="1"/>
    <col min="1284" max="1284" width="13.7109375" style="159" bestFit="1" customWidth="1"/>
    <col min="1285" max="1533" width="11.42578125" style="159"/>
    <col min="1534" max="1534" width="49.85546875" style="159" customWidth="1"/>
    <col min="1535" max="1535" width="12.85546875" style="159" customWidth="1"/>
    <col min="1536" max="1537" width="11.42578125" style="159"/>
    <col min="1538" max="1538" width="49.85546875" style="159" customWidth="1"/>
    <col min="1539" max="1539" width="12.85546875" style="159" customWidth="1"/>
    <col min="1540" max="1540" width="13.7109375" style="159" bestFit="1" customWidth="1"/>
    <col min="1541" max="1789" width="11.42578125" style="159"/>
    <col min="1790" max="1790" width="49.85546875" style="159" customWidth="1"/>
    <col min="1791" max="1791" width="12.85546875" style="159" customWidth="1"/>
    <col min="1792" max="1793" width="11.42578125" style="159"/>
    <col min="1794" max="1794" width="49.85546875" style="159" customWidth="1"/>
    <col min="1795" max="1795" width="12.85546875" style="159" customWidth="1"/>
    <col min="1796" max="1796" width="13.7109375" style="159" bestFit="1" customWidth="1"/>
    <col min="1797" max="2045" width="11.42578125" style="159"/>
    <col min="2046" max="2046" width="49.85546875" style="159" customWidth="1"/>
    <col min="2047" max="2047" width="12.85546875" style="159" customWidth="1"/>
    <col min="2048" max="2049" width="11.42578125" style="159"/>
    <col min="2050" max="2050" width="49.85546875" style="159" customWidth="1"/>
    <col min="2051" max="2051" width="12.85546875" style="159" customWidth="1"/>
    <col min="2052" max="2052" width="13.7109375" style="159" bestFit="1" customWidth="1"/>
    <col min="2053" max="2301" width="11.42578125" style="159"/>
    <col min="2302" max="2302" width="49.85546875" style="159" customWidth="1"/>
    <col min="2303" max="2303" width="12.85546875" style="159" customWidth="1"/>
    <col min="2304" max="2305" width="11.42578125" style="159"/>
    <col min="2306" max="2306" width="49.85546875" style="159" customWidth="1"/>
    <col min="2307" max="2307" width="12.85546875" style="159" customWidth="1"/>
    <col min="2308" max="2308" width="13.7109375" style="159" bestFit="1" customWidth="1"/>
    <col min="2309" max="2557" width="11.42578125" style="159"/>
    <col min="2558" max="2558" width="49.85546875" style="159" customWidth="1"/>
    <col min="2559" max="2559" width="12.85546875" style="159" customWidth="1"/>
    <col min="2560" max="2561" width="11.42578125" style="159"/>
    <col min="2562" max="2562" width="49.85546875" style="159" customWidth="1"/>
    <col min="2563" max="2563" width="12.85546875" style="159" customWidth="1"/>
    <col min="2564" max="2564" width="13.7109375" style="159" bestFit="1" customWidth="1"/>
    <col min="2565" max="2813" width="11.42578125" style="159"/>
    <col min="2814" max="2814" width="49.85546875" style="159" customWidth="1"/>
    <col min="2815" max="2815" width="12.85546875" style="159" customWidth="1"/>
    <col min="2816" max="2817" width="11.42578125" style="159"/>
    <col min="2818" max="2818" width="49.85546875" style="159" customWidth="1"/>
    <col min="2819" max="2819" width="12.85546875" style="159" customWidth="1"/>
    <col min="2820" max="2820" width="13.7109375" style="159" bestFit="1" customWidth="1"/>
    <col min="2821" max="3069" width="11.42578125" style="159"/>
    <col min="3070" max="3070" width="49.85546875" style="159" customWidth="1"/>
    <col min="3071" max="3071" width="12.85546875" style="159" customWidth="1"/>
    <col min="3072" max="3073" width="11.42578125" style="159"/>
    <col min="3074" max="3074" width="49.85546875" style="159" customWidth="1"/>
    <col min="3075" max="3075" width="12.85546875" style="159" customWidth="1"/>
    <col min="3076" max="3076" width="13.7109375" style="159" bestFit="1" customWidth="1"/>
    <col min="3077" max="3325" width="11.42578125" style="159"/>
    <col min="3326" max="3326" width="49.85546875" style="159" customWidth="1"/>
    <col min="3327" max="3327" width="12.85546875" style="159" customWidth="1"/>
    <col min="3328" max="3329" width="11.42578125" style="159"/>
    <col min="3330" max="3330" width="49.85546875" style="159" customWidth="1"/>
    <col min="3331" max="3331" width="12.85546875" style="159" customWidth="1"/>
    <col min="3332" max="3332" width="13.7109375" style="159" bestFit="1" customWidth="1"/>
    <col min="3333" max="3581" width="11.42578125" style="159"/>
    <col min="3582" max="3582" width="49.85546875" style="159" customWidth="1"/>
    <col min="3583" max="3583" width="12.85546875" style="159" customWidth="1"/>
    <col min="3584" max="3585" width="11.42578125" style="159"/>
    <col min="3586" max="3586" width="49.85546875" style="159" customWidth="1"/>
    <col min="3587" max="3587" width="12.85546875" style="159" customWidth="1"/>
    <col min="3588" max="3588" width="13.7109375" style="159" bestFit="1" customWidth="1"/>
    <col min="3589" max="3837" width="11.42578125" style="159"/>
    <col min="3838" max="3838" width="49.85546875" style="159" customWidth="1"/>
    <col min="3839" max="3839" width="12.85546875" style="159" customWidth="1"/>
    <col min="3840" max="3841" width="11.42578125" style="159"/>
    <col min="3842" max="3842" width="49.85546875" style="159" customWidth="1"/>
    <col min="3843" max="3843" width="12.85546875" style="159" customWidth="1"/>
    <col min="3844" max="3844" width="13.7109375" style="159" bestFit="1" customWidth="1"/>
    <col min="3845" max="4093" width="11.42578125" style="159"/>
    <col min="4094" max="4094" width="49.85546875" style="159" customWidth="1"/>
    <col min="4095" max="4095" width="12.85546875" style="159" customWidth="1"/>
    <col min="4096" max="4097" width="11.42578125" style="159"/>
    <col min="4098" max="4098" width="49.85546875" style="159" customWidth="1"/>
    <col min="4099" max="4099" width="12.85546875" style="159" customWidth="1"/>
    <col min="4100" max="4100" width="13.7109375" style="159" bestFit="1" customWidth="1"/>
    <col min="4101" max="4349" width="11.42578125" style="159"/>
    <col min="4350" max="4350" width="49.85546875" style="159" customWidth="1"/>
    <col min="4351" max="4351" width="12.85546875" style="159" customWidth="1"/>
    <col min="4352" max="4353" width="11.42578125" style="159"/>
    <col min="4354" max="4354" width="49.85546875" style="159" customWidth="1"/>
    <col min="4355" max="4355" width="12.85546875" style="159" customWidth="1"/>
    <col min="4356" max="4356" width="13.7109375" style="159" bestFit="1" customWidth="1"/>
    <col min="4357" max="4605" width="11.42578125" style="159"/>
    <col min="4606" max="4606" width="49.85546875" style="159" customWidth="1"/>
    <col min="4607" max="4607" width="12.85546875" style="159" customWidth="1"/>
    <col min="4608" max="4609" width="11.42578125" style="159"/>
    <col min="4610" max="4610" width="49.85546875" style="159" customWidth="1"/>
    <col min="4611" max="4611" width="12.85546875" style="159" customWidth="1"/>
    <col min="4612" max="4612" width="13.7109375" style="159" bestFit="1" customWidth="1"/>
    <col min="4613" max="4861" width="11.42578125" style="159"/>
    <col min="4862" max="4862" width="49.85546875" style="159" customWidth="1"/>
    <col min="4863" max="4863" width="12.85546875" style="159" customWidth="1"/>
    <col min="4864" max="4865" width="11.42578125" style="159"/>
    <col min="4866" max="4866" width="49.85546875" style="159" customWidth="1"/>
    <col min="4867" max="4867" width="12.85546875" style="159" customWidth="1"/>
    <col min="4868" max="4868" width="13.7109375" style="159" bestFit="1" customWidth="1"/>
    <col min="4869" max="5117" width="11.42578125" style="159"/>
    <col min="5118" max="5118" width="49.85546875" style="159" customWidth="1"/>
    <col min="5119" max="5119" width="12.85546875" style="159" customWidth="1"/>
    <col min="5120" max="5121" width="11.42578125" style="159"/>
    <col min="5122" max="5122" width="49.85546875" style="159" customWidth="1"/>
    <col min="5123" max="5123" width="12.85546875" style="159" customWidth="1"/>
    <col min="5124" max="5124" width="13.7109375" style="159" bestFit="1" customWidth="1"/>
    <col min="5125" max="5373" width="11.42578125" style="159"/>
    <col min="5374" max="5374" width="49.85546875" style="159" customWidth="1"/>
    <col min="5375" max="5375" width="12.85546875" style="159" customWidth="1"/>
    <col min="5376" max="5377" width="11.42578125" style="159"/>
    <col min="5378" max="5378" width="49.85546875" style="159" customWidth="1"/>
    <col min="5379" max="5379" width="12.85546875" style="159" customWidth="1"/>
    <col min="5380" max="5380" width="13.7109375" style="159" bestFit="1" customWidth="1"/>
    <col min="5381" max="5629" width="11.42578125" style="159"/>
    <col min="5630" max="5630" width="49.85546875" style="159" customWidth="1"/>
    <col min="5631" max="5631" width="12.85546875" style="159" customWidth="1"/>
    <col min="5632" max="5633" width="11.42578125" style="159"/>
    <col min="5634" max="5634" width="49.85546875" style="159" customWidth="1"/>
    <col min="5635" max="5635" width="12.85546875" style="159" customWidth="1"/>
    <col min="5636" max="5636" width="13.7109375" style="159" bestFit="1" customWidth="1"/>
    <col min="5637" max="5885" width="11.42578125" style="159"/>
    <col min="5886" max="5886" width="49.85546875" style="159" customWidth="1"/>
    <col min="5887" max="5887" width="12.85546875" style="159" customWidth="1"/>
    <col min="5888" max="5889" width="11.42578125" style="159"/>
    <col min="5890" max="5890" width="49.85546875" style="159" customWidth="1"/>
    <col min="5891" max="5891" width="12.85546875" style="159" customWidth="1"/>
    <col min="5892" max="5892" width="13.7109375" style="159" bestFit="1" customWidth="1"/>
    <col min="5893" max="6141" width="11.42578125" style="159"/>
    <col min="6142" max="6142" width="49.85546875" style="159" customWidth="1"/>
    <col min="6143" max="6143" width="12.85546875" style="159" customWidth="1"/>
    <col min="6144" max="6145" width="11.42578125" style="159"/>
    <col min="6146" max="6146" width="49.85546875" style="159" customWidth="1"/>
    <col min="6147" max="6147" width="12.85546875" style="159" customWidth="1"/>
    <col min="6148" max="6148" width="13.7109375" style="159" bestFit="1" customWidth="1"/>
    <col min="6149" max="6397" width="11.42578125" style="159"/>
    <col min="6398" max="6398" width="49.85546875" style="159" customWidth="1"/>
    <col min="6399" max="6399" width="12.85546875" style="159" customWidth="1"/>
    <col min="6400" max="6401" width="11.42578125" style="159"/>
    <col min="6402" max="6402" width="49.85546875" style="159" customWidth="1"/>
    <col min="6403" max="6403" width="12.85546875" style="159" customWidth="1"/>
    <col min="6404" max="6404" width="13.7109375" style="159" bestFit="1" customWidth="1"/>
    <col min="6405" max="6653" width="11.42578125" style="159"/>
    <col min="6654" max="6654" width="49.85546875" style="159" customWidth="1"/>
    <col min="6655" max="6655" width="12.85546875" style="159" customWidth="1"/>
    <col min="6656" max="6657" width="11.42578125" style="159"/>
    <col min="6658" max="6658" width="49.85546875" style="159" customWidth="1"/>
    <col min="6659" max="6659" width="12.85546875" style="159" customWidth="1"/>
    <col min="6660" max="6660" width="13.7109375" style="159" bestFit="1" customWidth="1"/>
    <col min="6661" max="6909" width="11.42578125" style="159"/>
    <col min="6910" max="6910" width="49.85546875" style="159" customWidth="1"/>
    <col min="6911" max="6911" width="12.85546875" style="159" customWidth="1"/>
    <col min="6912" max="6913" width="11.42578125" style="159"/>
    <col min="6914" max="6914" width="49.85546875" style="159" customWidth="1"/>
    <col min="6915" max="6915" width="12.85546875" style="159" customWidth="1"/>
    <col min="6916" max="6916" width="13.7109375" style="159" bestFit="1" customWidth="1"/>
    <col min="6917" max="7165" width="11.42578125" style="159"/>
    <col min="7166" max="7166" width="49.85546875" style="159" customWidth="1"/>
    <col min="7167" max="7167" width="12.85546875" style="159" customWidth="1"/>
    <col min="7168" max="7169" width="11.42578125" style="159"/>
    <col min="7170" max="7170" width="49.85546875" style="159" customWidth="1"/>
    <col min="7171" max="7171" width="12.85546875" style="159" customWidth="1"/>
    <col min="7172" max="7172" width="13.7109375" style="159" bestFit="1" customWidth="1"/>
    <col min="7173" max="7421" width="11.42578125" style="159"/>
    <col min="7422" max="7422" width="49.85546875" style="159" customWidth="1"/>
    <col min="7423" max="7423" width="12.85546875" style="159" customWidth="1"/>
    <col min="7424" max="7425" width="11.42578125" style="159"/>
    <col min="7426" max="7426" width="49.85546875" style="159" customWidth="1"/>
    <col min="7427" max="7427" width="12.85546875" style="159" customWidth="1"/>
    <col min="7428" max="7428" width="13.7109375" style="159" bestFit="1" customWidth="1"/>
    <col min="7429" max="7677" width="11.42578125" style="159"/>
    <col min="7678" max="7678" width="49.85546875" style="159" customWidth="1"/>
    <col min="7679" max="7679" width="12.85546875" style="159" customWidth="1"/>
    <col min="7680" max="7681" width="11.42578125" style="159"/>
    <col min="7682" max="7682" width="49.85546875" style="159" customWidth="1"/>
    <col min="7683" max="7683" width="12.85546875" style="159" customWidth="1"/>
    <col min="7684" max="7684" width="13.7109375" style="159" bestFit="1" customWidth="1"/>
    <col min="7685" max="7933" width="11.42578125" style="159"/>
    <col min="7934" max="7934" width="49.85546875" style="159" customWidth="1"/>
    <col min="7935" max="7935" width="12.85546875" style="159" customWidth="1"/>
    <col min="7936" max="7937" width="11.42578125" style="159"/>
    <col min="7938" max="7938" width="49.85546875" style="159" customWidth="1"/>
    <col min="7939" max="7939" width="12.85546875" style="159" customWidth="1"/>
    <col min="7940" max="7940" width="13.7109375" style="159" bestFit="1" customWidth="1"/>
    <col min="7941" max="8189" width="11.42578125" style="159"/>
    <col min="8190" max="8190" width="49.85546875" style="159" customWidth="1"/>
    <col min="8191" max="8191" width="12.85546875" style="159" customWidth="1"/>
    <col min="8192" max="8193" width="11.42578125" style="159"/>
    <col min="8194" max="8194" width="49.85546875" style="159" customWidth="1"/>
    <col min="8195" max="8195" width="12.85546875" style="159" customWidth="1"/>
    <col min="8196" max="8196" width="13.7109375" style="159" bestFit="1" customWidth="1"/>
    <col min="8197" max="8445" width="11.42578125" style="159"/>
    <col min="8446" max="8446" width="49.85546875" style="159" customWidth="1"/>
    <col min="8447" max="8447" width="12.85546875" style="159" customWidth="1"/>
    <col min="8448" max="8449" width="11.42578125" style="159"/>
    <col min="8450" max="8450" width="49.85546875" style="159" customWidth="1"/>
    <col min="8451" max="8451" width="12.85546875" style="159" customWidth="1"/>
    <col min="8452" max="8452" width="13.7109375" style="159" bestFit="1" customWidth="1"/>
    <col min="8453" max="8701" width="11.42578125" style="159"/>
    <col min="8702" max="8702" width="49.85546875" style="159" customWidth="1"/>
    <col min="8703" max="8703" width="12.85546875" style="159" customWidth="1"/>
    <col min="8704" max="8705" width="11.42578125" style="159"/>
    <col min="8706" max="8706" width="49.85546875" style="159" customWidth="1"/>
    <col min="8707" max="8707" width="12.85546875" style="159" customWidth="1"/>
    <col min="8708" max="8708" width="13.7109375" style="159" bestFit="1" customWidth="1"/>
    <col min="8709" max="8957" width="11.42578125" style="159"/>
    <col min="8958" max="8958" width="49.85546875" style="159" customWidth="1"/>
    <col min="8959" max="8959" width="12.85546875" style="159" customWidth="1"/>
    <col min="8960" max="8961" width="11.42578125" style="159"/>
    <col min="8962" max="8962" width="49.85546875" style="159" customWidth="1"/>
    <col min="8963" max="8963" width="12.85546875" style="159" customWidth="1"/>
    <col min="8964" max="8964" width="13.7109375" style="159" bestFit="1" customWidth="1"/>
    <col min="8965" max="9213" width="11.42578125" style="159"/>
    <col min="9214" max="9214" width="49.85546875" style="159" customWidth="1"/>
    <col min="9215" max="9215" width="12.85546875" style="159" customWidth="1"/>
    <col min="9216" max="9217" width="11.42578125" style="159"/>
    <col min="9218" max="9218" width="49.85546875" style="159" customWidth="1"/>
    <col min="9219" max="9219" width="12.85546875" style="159" customWidth="1"/>
    <col min="9220" max="9220" width="13.7109375" style="159" bestFit="1" customWidth="1"/>
    <col min="9221" max="9469" width="11.42578125" style="159"/>
    <col min="9470" max="9470" width="49.85546875" style="159" customWidth="1"/>
    <col min="9471" max="9471" width="12.85546875" style="159" customWidth="1"/>
    <col min="9472" max="9473" width="11.42578125" style="159"/>
    <col min="9474" max="9474" width="49.85546875" style="159" customWidth="1"/>
    <col min="9475" max="9475" width="12.85546875" style="159" customWidth="1"/>
    <col min="9476" max="9476" width="13.7109375" style="159" bestFit="1" customWidth="1"/>
    <col min="9477" max="9725" width="11.42578125" style="159"/>
    <col min="9726" max="9726" width="49.85546875" style="159" customWidth="1"/>
    <col min="9727" max="9727" width="12.85546875" style="159" customWidth="1"/>
    <col min="9728" max="9729" width="11.42578125" style="159"/>
    <col min="9730" max="9730" width="49.85546875" style="159" customWidth="1"/>
    <col min="9731" max="9731" width="12.85546875" style="159" customWidth="1"/>
    <col min="9732" max="9732" width="13.7109375" style="159" bestFit="1" customWidth="1"/>
    <col min="9733" max="9981" width="11.42578125" style="159"/>
    <col min="9982" max="9982" width="49.85546875" style="159" customWidth="1"/>
    <col min="9983" max="9983" width="12.85546875" style="159" customWidth="1"/>
    <col min="9984" max="9985" width="11.42578125" style="159"/>
    <col min="9986" max="9986" width="49.85546875" style="159" customWidth="1"/>
    <col min="9987" max="9987" width="12.85546875" style="159" customWidth="1"/>
    <col min="9988" max="9988" width="13.7109375" style="159" bestFit="1" customWidth="1"/>
    <col min="9989" max="10237" width="11.42578125" style="159"/>
    <col min="10238" max="10238" width="49.85546875" style="159" customWidth="1"/>
    <col min="10239" max="10239" width="12.85546875" style="159" customWidth="1"/>
    <col min="10240" max="10241" width="11.42578125" style="159"/>
    <col min="10242" max="10242" width="49.85546875" style="159" customWidth="1"/>
    <col min="10243" max="10243" width="12.85546875" style="159" customWidth="1"/>
    <col min="10244" max="10244" width="13.7109375" style="159" bestFit="1" customWidth="1"/>
    <col min="10245" max="10493" width="11.42578125" style="159"/>
    <col min="10494" max="10494" width="49.85546875" style="159" customWidth="1"/>
    <col min="10495" max="10495" width="12.85546875" style="159" customWidth="1"/>
    <col min="10496" max="10497" width="11.42578125" style="159"/>
    <col min="10498" max="10498" width="49.85546875" style="159" customWidth="1"/>
    <col min="10499" max="10499" width="12.85546875" style="159" customWidth="1"/>
    <col min="10500" max="10500" width="13.7109375" style="159" bestFit="1" customWidth="1"/>
    <col min="10501" max="10749" width="11.42578125" style="159"/>
    <col min="10750" max="10750" width="49.85546875" style="159" customWidth="1"/>
    <col min="10751" max="10751" width="12.85546875" style="159" customWidth="1"/>
    <col min="10752" max="10753" width="11.42578125" style="159"/>
    <col min="10754" max="10754" width="49.85546875" style="159" customWidth="1"/>
    <col min="10755" max="10755" width="12.85546875" style="159" customWidth="1"/>
    <col min="10756" max="10756" width="13.7109375" style="159" bestFit="1" customWidth="1"/>
    <col min="10757" max="11005" width="11.42578125" style="159"/>
    <col min="11006" max="11006" width="49.85546875" style="159" customWidth="1"/>
    <col min="11007" max="11007" width="12.85546875" style="159" customWidth="1"/>
    <col min="11008" max="11009" width="11.42578125" style="159"/>
    <col min="11010" max="11010" width="49.85546875" style="159" customWidth="1"/>
    <col min="11011" max="11011" width="12.85546875" style="159" customWidth="1"/>
    <col min="11012" max="11012" width="13.7109375" style="159" bestFit="1" customWidth="1"/>
    <col min="11013" max="11261" width="11.42578125" style="159"/>
    <col min="11262" max="11262" width="49.85546875" style="159" customWidth="1"/>
    <col min="11263" max="11263" width="12.85546875" style="159" customWidth="1"/>
    <col min="11264" max="11265" width="11.42578125" style="159"/>
    <col min="11266" max="11266" width="49.85546875" style="159" customWidth="1"/>
    <col min="11267" max="11267" width="12.85546875" style="159" customWidth="1"/>
    <col min="11268" max="11268" width="13.7109375" style="159" bestFit="1" customWidth="1"/>
    <col min="11269" max="11517" width="11.42578125" style="159"/>
    <col min="11518" max="11518" width="49.85546875" style="159" customWidth="1"/>
    <col min="11519" max="11519" width="12.85546875" style="159" customWidth="1"/>
    <col min="11520" max="11521" width="11.42578125" style="159"/>
    <col min="11522" max="11522" width="49.85546875" style="159" customWidth="1"/>
    <col min="11523" max="11523" width="12.85546875" style="159" customWidth="1"/>
    <col min="11524" max="11524" width="13.7109375" style="159" bestFit="1" customWidth="1"/>
    <col min="11525" max="11773" width="11.42578125" style="159"/>
    <col min="11774" max="11774" width="49.85546875" style="159" customWidth="1"/>
    <col min="11775" max="11775" width="12.85546875" style="159" customWidth="1"/>
    <col min="11776" max="11777" width="11.42578125" style="159"/>
    <col min="11778" max="11778" width="49.85546875" style="159" customWidth="1"/>
    <col min="11779" max="11779" width="12.85546875" style="159" customWidth="1"/>
    <col min="11780" max="11780" width="13.7109375" style="159" bestFit="1" customWidth="1"/>
    <col min="11781" max="12029" width="11.42578125" style="159"/>
    <col min="12030" max="12030" width="49.85546875" style="159" customWidth="1"/>
    <col min="12031" max="12031" width="12.85546875" style="159" customWidth="1"/>
    <col min="12032" max="12033" width="11.42578125" style="159"/>
    <col min="12034" max="12034" width="49.85546875" style="159" customWidth="1"/>
    <col min="12035" max="12035" width="12.85546875" style="159" customWidth="1"/>
    <col min="12036" max="12036" width="13.7109375" style="159" bestFit="1" customWidth="1"/>
    <col min="12037" max="12285" width="11.42578125" style="159"/>
    <col min="12286" max="12286" width="49.85546875" style="159" customWidth="1"/>
    <col min="12287" max="12287" width="12.85546875" style="159" customWidth="1"/>
    <col min="12288" max="12289" width="11.42578125" style="159"/>
    <col min="12290" max="12290" width="49.85546875" style="159" customWidth="1"/>
    <col min="12291" max="12291" width="12.85546875" style="159" customWidth="1"/>
    <col min="12292" max="12292" width="13.7109375" style="159" bestFit="1" customWidth="1"/>
    <col min="12293" max="12541" width="11.42578125" style="159"/>
    <col min="12542" max="12542" width="49.85546875" style="159" customWidth="1"/>
    <col min="12543" max="12543" width="12.85546875" style="159" customWidth="1"/>
    <col min="12544" max="12545" width="11.42578125" style="159"/>
    <col min="12546" max="12546" width="49.85546875" style="159" customWidth="1"/>
    <col min="12547" max="12547" width="12.85546875" style="159" customWidth="1"/>
    <col min="12548" max="12548" width="13.7109375" style="159" bestFit="1" customWidth="1"/>
    <col min="12549" max="12797" width="11.42578125" style="159"/>
    <col min="12798" max="12798" width="49.85546875" style="159" customWidth="1"/>
    <col min="12799" max="12799" width="12.85546875" style="159" customWidth="1"/>
    <col min="12800" max="12801" width="11.42578125" style="159"/>
    <col min="12802" max="12802" width="49.85546875" style="159" customWidth="1"/>
    <col min="12803" max="12803" width="12.85546875" style="159" customWidth="1"/>
    <col min="12804" max="12804" width="13.7109375" style="159" bestFit="1" customWidth="1"/>
    <col min="12805" max="13053" width="11.42578125" style="159"/>
    <col min="13054" max="13054" width="49.85546875" style="159" customWidth="1"/>
    <col min="13055" max="13055" width="12.85546875" style="159" customWidth="1"/>
    <col min="13056" max="13057" width="11.42578125" style="159"/>
    <col min="13058" max="13058" width="49.85546875" style="159" customWidth="1"/>
    <col min="13059" max="13059" width="12.85546875" style="159" customWidth="1"/>
    <col min="13060" max="13060" width="13.7109375" style="159" bestFit="1" customWidth="1"/>
    <col min="13061" max="13309" width="11.42578125" style="159"/>
    <col min="13310" max="13310" width="49.85546875" style="159" customWidth="1"/>
    <col min="13311" max="13311" width="12.85546875" style="159" customWidth="1"/>
    <col min="13312" max="13313" width="11.42578125" style="159"/>
    <col min="13314" max="13314" width="49.85546875" style="159" customWidth="1"/>
    <col min="13315" max="13315" width="12.85546875" style="159" customWidth="1"/>
    <col min="13316" max="13316" width="13.7109375" style="159" bestFit="1" customWidth="1"/>
    <col min="13317" max="13565" width="11.42578125" style="159"/>
    <col min="13566" max="13566" width="49.85546875" style="159" customWidth="1"/>
    <col min="13567" max="13567" width="12.85546875" style="159" customWidth="1"/>
    <col min="13568" max="13569" width="11.42578125" style="159"/>
    <col min="13570" max="13570" width="49.85546875" style="159" customWidth="1"/>
    <col min="13571" max="13571" width="12.85546875" style="159" customWidth="1"/>
    <col min="13572" max="13572" width="13.7109375" style="159" bestFit="1" customWidth="1"/>
    <col min="13573" max="13821" width="11.42578125" style="159"/>
    <col min="13822" max="13822" width="49.85546875" style="159" customWidth="1"/>
    <col min="13823" max="13823" width="12.85546875" style="159" customWidth="1"/>
    <col min="13824" max="13825" width="11.42578125" style="159"/>
    <col min="13826" max="13826" width="49.85546875" style="159" customWidth="1"/>
    <col min="13827" max="13827" width="12.85546875" style="159" customWidth="1"/>
    <col min="13828" max="13828" width="13.7109375" style="159" bestFit="1" customWidth="1"/>
    <col min="13829" max="14077" width="11.42578125" style="159"/>
    <col min="14078" max="14078" width="49.85546875" style="159" customWidth="1"/>
    <col min="14079" max="14079" width="12.85546875" style="159" customWidth="1"/>
    <col min="14080" max="14081" width="11.42578125" style="159"/>
    <col min="14082" max="14082" width="49.85546875" style="159" customWidth="1"/>
    <col min="14083" max="14083" width="12.85546875" style="159" customWidth="1"/>
    <col min="14084" max="14084" width="13.7109375" style="159" bestFit="1" customWidth="1"/>
    <col min="14085" max="14333" width="11.42578125" style="159"/>
    <col min="14334" max="14334" width="49.85546875" style="159" customWidth="1"/>
    <col min="14335" max="14335" width="12.85546875" style="159" customWidth="1"/>
    <col min="14336" max="14337" width="11.42578125" style="159"/>
    <col min="14338" max="14338" width="49.85546875" style="159" customWidth="1"/>
    <col min="14339" max="14339" width="12.85546875" style="159" customWidth="1"/>
    <col min="14340" max="14340" width="13.7109375" style="159" bestFit="1" customWidth="1"/>
    <col min="14341" max="14589" width="11.42578125" style="159"/>
    <col min="14590" max="14590" width="49.85546875" style="159" customWidth="1"/>
    <col min="14591" max="14591" width="12.85546875" style="159" customWidth="1"/>
    <col min="14592" max="14593" width="11.42578125" style="159"/>
    <col min="14594" max="14594" width="49.85546875" style="159" customWidth="1"/>
    <col min="14595" max="14595" width="12.85546875" style="159" customWidth="1"/>
    <col min="14596" max="14596" width="13.7109375" style="159" bestFit="1" customWidth="1"/>
    <col min="14597" max="14845" width="11.42578125" style="159"/>
    <col min="14846" max="14846" width="49.85546875" style="159" customWidth="1"/>
    <col min="14847" max="14847" width="12.85546875" style="159" customWidth="1"/>
    <col min="14848" max="14849" width="11.42578125" style="159"/>
    <col min="14850" max="14850" width="49.85546875" style="159" customWidth="1"/>
    <col min="14851" max="14851" width="12.85546875" style="159" customWidth="1"/>
    <col min="14852" max="14852" width="13.7109375" style="159" bestFit="1" customWidth="1"/>
    <col min="14853" max="15101" width="11.42578125" style="159"/>
    <col min="15102" max="15102" width="49.85546875" style="159" customWidth="1"/>
    <col min="15103" max="15103" width="12.85546875" style="159" customWidth="1"/>
    <col min="15104" max="15105" width="11.42578125" style="159"/>
    <col min="15106" max="15106" width="49.85546875" style="159" customWidth="1"/>
    <col min="15107" max="15107" width="12.85546875" style="159" customWidth="1"/>
    <col min="15108" max="15108" width="13.7109375" style="159" bestFit="1" customWidth="1"/>
    <col min="15109" max="15357" width="11.42578125" style="159"/>
    <col min="15358" max="15358" width="49.85546875" style="159" customWidth="1"/>
    <col min="15359" max="15359" width="12.85546875" style="159" customWidth="1"/>
    <col min="15360" max="15361" width="11.42578125" style="159"/>
    <col min="15362" max="15362" width="49.85546875" style="159" customWidth="1"/>
    <col min="15363" max="15363" width="12.85546875" style="159" customWidth="1"/>
    <col min="15364" max="15364" width="13.7109375" style="159" bestFit="1" customWidth="1"/>
    <col min="15365" max="15613" width="11.42578125" style="159"/>
    <col min="15614" max="15614" width="49.85546875" style="159" customWidth="1"/>
    <col min="15615" max="15615" width="12.85546875" style="159" customWidth="1"/>
    <col min="15616" max="15617" width="11.42578125" style="159"/>
    <col min="15618" max="15618" width="49.85546875" style="159" customWidth="1"/>
    <col min="15619" max="15619" width="12.85546875" style="159" customWidth="1"/>
    <col min="15620" max="15620" width="13.7109375" style="159" bestFit="1" customWidth="1"/>
    <col min="15621" max="15869" width="11.42578125" style="159"/>
    <col min="15870" max="15870" width="49.85546875" style="159" customWidth="1"/>
    <col min="15871" max="15871" width="12.85546875" style="159" customWidth="1"/>
    <col min="15872" max="15873" width="11.42578125" style="159"/>
    <col min="15874" max="15874" width="49.85546875" style="159" customWidth="1"/>
    <col min="15875" max="15875" width="12.85546875" style="159" customWidth="1"/>
    <col min="15876" max="15876" width="13.7109375" style="159" bestFit="1" customWidth="1"/>
    <col min="15877" max="16125" width="11.42578125" style="159"/>
    <col min="16126" max="16126" width="49.85546875" style="159" customWidth="1"/>
    <col min="16127" max="16127" width="12.85546875" style="159" customWidth="1"/>
    <col min="16128" max="16129" width="11.42578125" style="159"/>
    <col min="16130" max="16130" width="49.85546875" style="159" customWidth="1"/>
    <col min="16131" max="16131" width="12.85546875" style="159" customWidth="1"/>
    <col min="16132" max="16132" width="13.7109375" style="159" bestFit="1" customWidth="1"/>
    <col min="16133" max="16381" width="11.42578125" style="159"/>
    <col min="16382" max="16382" width="49.85546875" style="159" customWidth="1"/>
    <col min="16383" max="16383" width="12.85546875" style="159" customWidth="1"/>
    <col min="16384" max="16384" width="11.42578125" style="159"/>
  </cols>
  <sheetData>
    <row r="1" spans="1:3" x14ac:dyDescent="0.2">
      <c r="C1" s="160"/>
    </row>
    <row r="2" spans="1:3" x14ac:dyDescent="0.2">
      <c r="A2" s="161" t="s">
        <v>359</v>
      </c>
      <c r="B2" s="161"/>
      <c r="C2" s="162"/>
    </row>
    <row r="3" spans="1:3" x14ac:dyDescent="0.2">
      <c r="A3" s="163"/>
      <c r="B3" s="163"/>
      <c r="C3" s="164"/>
    </row>
    <row r="4" spans="1:3" x14ac:dyDescent="0.2">
      <c r="A4" s="284" t="s">
        <v>394</v>
      </c>
      <c r="B4" s="284"/>
      <c r="C4" s="284"/>
    </row>
    <row r="5" spans="1:3" x14ac:dyDescent="0.2">
      <c r="A5" s="165"/>
      <c r="B5" s="165"/>
      <c r="C5" s="165"/>
    </row>
    <row r="6" spans="1:3" x14ac:dyDescent="0.2">
      <c r="A6" s="285" t="s">
        <v>395</v>
      </c>
      <c r="B6" s="286"/>
      <c r="C6" s="287"/>
    </row>
    <row r="7" spans="1:3" x14ac:dyDescent="0.2">
      <c r="A7" s="166"/>
      <c r="B7" s="166"/>
      <c r="C7" s="166"/>
    </row>
    <row r="8" spans="1:3" ht="14.65" customHeight="1" x14ac:dyDescent="0.2">
      <c r="A8" s="288" t="s">
        <v>396</v>
      </c>
      <c r="B8" s="289"/>
      <c r="C8" s="290"/>
    </row>
    <row r="9" spans="1:3" x14ac:dyDescent="0.2">
      <c r="A9" s="167"/>
      <c r="B9" s="166"/>
      <c r="C9" s="168"/>
    </row>
    <row r="10" spans="1:3" x14ac:dyDescent="0.2">
      <c r="A10" s="167" t="s">
        <v>397</v>
      </c>
      <c r="B10" s="166"/>
      <c r="C10" s="168"/>
    </row>
    <row r="11" spans="1:3" x14ac:dyDescent="0.2">
      <c r="A11" s="169" t="s">
        <v>398</v>
      </c>
      <c r="B11" s="170" t="s">
        <v>399</v>
      </c>
      <c r="C11" s="171"/>
    </row>
    <row r="12" spans="1:3" x14ac:dyDescent="0.2">
      <c r="A12" s="169" t="s">
        <v>400</v>
      </c>
      <c r="B12" s="170" t="s">
        <v>401</v>
      </c>
      <c r="C12" s="171"/>
    </row>
    <row r="13" spans="1:3" x14ac:dyDescent="0.2">
      <c r="A13" s="169" t="s">
        <v>402</v>
      </c>
      <c r="B13" s="170" t="s">
        <v>403</v>
      </c>
      <c r="C13" s="171"/>
    </row>
    <row r="14" spans="1:3" x14ac:dyDescent="0.2">
      <c r="A14" s="169" t="s">
        <v>404</v>
      </c>
      <c r="B14" s="170" t="s">
        <v>405</v>
      </c>
      <c r="C14" s="171"/>
    </row>
    <row r="15" spans="1:3" x14ac:dyDescent="0.2">
      <c r="A15" s="169" t="s">
        <v>406</v>
      </c>
      <c r="B15" s="170" t="s">
        <v>407</v>
      </c>
      <c r="C15" s="171"/>
    </row>
    <row r="16" spans="1:3" x14ac:dyDescent="0.2">
      <c r="A16" s="169" t="s">
        <v>408</v>
      </c>
      <c r="B16" s="170" t="s">
        <v>409</v>
      </c>
      <c r="C16" s="171"/>
    </row>
    <row r="17" spans="1:3" x14ac:dyDescent="0.2">
      <c r="A17" s="172" t="s">
        <v>410</v>
      </c>
      <c r="B17" s="173" t="s">
        <v>411</v>
      </c>
      <c r="C17" s="174"/>
    </row>
    <row r="18" spans="1:3" x14ac:dyDescent="0.2">
      <c r="A18" s="175"/>
      <c r="B18" s="175"/>
      <c r="C18" s="175"/>
    </row>
    <row r="19" spans="1:3" x14ac:dyDescent="0.2">
      <c r="A19" s="175"/>
      <c r="B19" s="175"/>
      <c r="C19" s="175"/>
    </row>
    <row r="20" spans="1:3" ht="14.65" customHeight="1" x14ac:dyDescent="0.2">
      <c r="A20" s="285" t="s">
        <v>412</v>
      </c>
      <c r="B20" s="286"/>
      <c r="C20" s="287"/>
    </row>
    <row r="21" spans="1:3" x14ac:dyDescent="0.2">
      <c r="A21" s="175"/>
      <c r="B21" s="175"/>
      <c r="C21" s="175"/>
    </row>
    <row r="22" spans="1:3" ht="22.5" x14ac:dyDescent="0.2">
      <c r="A22" s="176" t="s">
        <v>2</v>
      </c>
      <c r="B22" s="176" t="s">
        <v>3</v>
      </c>
      <c r="C22" s="177" t="s">
        <v>413</v>
      </c>
    </row>
    <row r="23" spans="1:3" x14ac:dyDescent="0.2">
      <c r="A23" s="176">
        <v>1</v>
      </c>
      <c r="B23" s="178" t="s">
        <v>401</v>
      </c>
      <c r="C23" s="179"/>
    </row>
    <row r="24" spans="1:3" x14ac:dyDescent="0.2">
      <c r="A24" s="176">
        <v>2</v>
      </c>
      <c r="B24" s="178" t="s">
        <v>403</v>
      </c>
      <c r="C24" s="179"/>
    </row>
    <row r="25" spans="1:3" x14ac:dyDescent="0.2">
      <c r="A25" s="176">
        <v>3</v>
      </c>
      <c r="B25" s="178" t="s">
        <v>407</v>
      </c>
      <c r="C25" s="179"/>
    </row>
    <row r="26" spans="1:3" x14ac:dyDescent="0.2">
      <c r="A26" s="176">
        <v>4</v>
      </c>
      <c r="B26" s="178" t="s">
        <v>405</v>
      </c>
      <c r="C26" s="179"/>
    </row>
    <row r="27" spans="1:3" x14ac:dyDescent="0.2">
      <c r="A27" s="176">
        <v>5</v>
      </c>
      <c r="B27" s="178" t="s">
        <v>409</v>
      </c>
      <c r="C27" s="179"/>
    </row>
    <row r="28" spans="1:3" x14ac:dyDescent="0.2">
      <c r="A28" s="176">
        <v>6</v>
      </c>
      <c r="B28" s="180" t="s">
        <v>411</v>
      </c>
      <c r="C28" s="181">
        <f>SUM(C29:C32)</f>
        <v>0</v>
      </c>
    </row>
    <row r="29" spans="1:3" x14ac:dyDescent="0.2">
      <c r="A29" s="182" t="s">
        <v>414</v>
      </c>
      <c r="B29" s="178" t="s">
        <v>415</v>
      </c>
      <c r="C29" s="179"/>
    </row>
    <row r="30" spans="1:3" x14ac:dyDescent="0.2">
      <c r="A30" s="182" t="s">
        <v>416</v>
      </c>
      <c r="B30" s="178" t="s">
        <v>417</v>
      </c>
      <c r="C30" s="179"/>
    </row>
    <row r="31" spans="1:3" x14ac:dyDescent="0.2">
      <c r="A31" s="182" t="s">
        <v>418</v>
      </c>
      <c r="B31" s="178" t="s">
        <v>419</v>
      </c>
      <c r="C31" s="179"/>
    </row>
    <row r="32" spans="1:3" x14ac:dyDescent="0.2">
      <c r="A32" s="182" t="s">
        <v>420</v>
      </c>
      <c r="B32" s="178" t="s">
        <v>421</v>
      </c>
      <c r="C32" s="179"/>
    </row>
    <row r="33" spans="1:3" x14ac:dyDescent="0.2">
      <c r="A33" s="291" t="s">
        <v>422</v>
      </c>
      <c r="B33" s="292"/>
      <c r="C33" s="183">
        <f>ROUND((((1+C23/100+C24/100+C25/100)*(1+C26/100)*(1+C27/100))/(1-C28/100))-1,4)</f>
        <v>0</v>
      </c>
    </row>
  </sheetData>
  <sheetProtection selectLockedCells="1" selectUnlockedCells="1"/>
  <mergeCells count="5">
    <mergeCell ref="A4:C4"/>
    <mergeCell ref="A6:C6"/>
    <mergeCell ref="A8:C8"/>
    <mergeCell ref="A20:C20"/>
    <mergeCell ref="A33:B33"/>
  </mergeCells>
  <printOptions horizontalCentered="1"/>
  <pageMargins left="0.59055118110236227" right="0.59055118110236227" top="1.1023622047244095" bottom="1.0629921259842521" header="0.51181102362204722" footer="0.78740157480314965"/>
  <pageSetup paperSize="9" scale="72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6C1A6-7A88-48DB-ABD9-3923C20AB07B}">
  <dimension ref="A1:C33"/>
  <sheetViews>
    <sheetView view="pageBreakPreview" zoomScale="140" zoomScaleNormal="140" zoomScaleSheetLayoutView="140" workbookViewId="0">
      <selection activeCell="H17" sqref="H17"/>
    </sheetView>
  </sheetViews>
  <sheetFormatPr defaultColWidth="11.42578125" defaultRowHeight="12.75" x14ac:dyDescent="0.2"/>
  <cols>
    <col min="1" max="1" width="11.42578125" style="159" customWidth="1"/>
    <col min="2" max="2" width="49.85546875" style="159" customWidth="1"/>
    <col min="3" max="3" width="12.85546875" style="159" customWidth="1"/>
    <col min="4" max="4" width="13.7109375" style="159" bestFit="1" customWidth="1"/>
    <col min="5" max="253" width="11.42578125" style="159"/>
    <col min="254" max="254" width="49.85546875" style="159" customWidth="1"/>
    <col min="255" max="255" width="12.85546875" style="159" customWidth="1"/>
    <col min="256" max="257" width="11.42578125" style="159"/>
    <col min="258" max="258" width="49.85546875" style="159" customWidth="1"/>
    <col min="259" max="259" width="12.85546875" style="159" customWidth="1"/>
    <col min="260" max="260" width="13.7109375" style="159" bestFit="1" customWidth="1"/>
    <col min="261" max="509" width="11.42578125" style="159"/>
    <col min="510" max="510" width="49.85546875" style="159" customWidth="1"/>
    <col min="511" max="511" width="12.85546875" style="159" customWidth="1"/>
    <col min="512" max="513" width="11.42578125" style="159"/>
    <col min="514" max="514" width="49.85546875" style="159" customWidth="1"/>
    <col min="515" max="515" width="12.85546875" style="159" customWidth="1"/>
    <col min="516" max="516" width="13.7109375" style="159" bestFit="1" customWidth="1"/>
    <col min="517" max="765" width="11.42578125" style="159"/>
    <col min="766" max="766" width="49.85546875" style="159" customWidth="1"/>
    <col min="767" max="767" width="12.85546875" style="159" customWidth="1"/>
    <col min="768" max="769" width="11.42578125" style="159"/>
    <col min="770" max="770" width="49.85546875" style="159" customWidth="1"/>
    <col min="771" max="771" width="12.85546875" style="159" customWidth="1"/>
    <col min="772" max="772" width="13.7109375" style="159" bestFit="1" customWidth="1"/>
    <col min="773" max="1021" width="11.42578125" style="159"/>
    <col min="1022" max="1022" width="49.85546875" style="159" customWidth="1"/>
    <col min="1023" max="1023" width="12.85546875" style="159" customWidth="1"/>
    <col min="1024" max="1025" width="11.42578125" style="159"/>
    <col min="1026" max="1026" width="49.85546875" style="159" customWidth="1"/>
    <col min="1027" max="1027" width="12.85546875" style="159" customWidth="1"/>
    <col min="1028" max="1028" width="13.7109375" style="159" bestFit="1" customWidth="1"/>
    <col min="1029" max="1277" width="11.42578125" style="159"/>
    <col min="1278" max="1278" width="49.85546875" style="159" customWidth="1"/>
    <col min="1279" max="1279" width="12.85546875" style="159" customWidth="1"/>
    <col min="1280" max="1281" width="11.42578125" style="159"/>
    <col min="1282" max="1282" width="49.85546875" style="159" customWidth="1"/>
    <col min="1283" max="1283" width="12.85546875" style="159" customWidth="1"/>
    <col min="1284" max="1284" width="13.7109375" style="159" bestFit="1" customWidth="1"/>
    <col min="1285" max="1533" width="11.42578125" style="159"/>
    <col min="1534" max="1534" width="49.85546875" style="159" customWidth="1"/>
    <col min="1535" max="1535" width="12.85546875" style="159" customWidth="1"/>
    <col min="1536" max="1537" width="11.42578125" style="159"/>
    <col min="1538" max="1538" width="49.85546875" style="159" customWidth="1"/>
    <col min="1539" max="1539" width="12.85546875" style="159" customWidth="1"/>
    <col min="1540" max="1540" width="13.7109375" style="159" bestFit="1" customWidth="1"/>
    <col min="1541" max="1789" width="11.42578125" style="159"/>
    <col min="1790" max="1790" width="49.85546875" style="159" customWidth="1"/>
    <col min="1791" max="1791" width="12.85546875" style="159" customWidth="1"/>
    <col min="1792" max="1793" width="11.42578125" style="159"/>
    <col min="1794" max="1794" width="49.85546875" style="159" customWidth="1"/>
    <col min="1795" max="1795" width="12.85546875" style="159" customWidth="1"/>
    <col min="1796" max="1796" width="13.7109375" style="159" bestFit="1" customWidth="1"/>
    <col min="1797" max="2045" width="11.42578125" style="159"/>
    <col min="2046" max="2046" width="49.85546875" style="159" customWidth="1"/>
    <col min="2047" max="2047" width="12.85546875" style="159" customWidth="1"/>
    <col min="2048" max="2049" width="11.42578125" style="159"/>
    <col min="2050" max="2050" width="49.85546875" style="159" customWidth="1"/>
    <col min="2051" max="2051" width="12.85546875" style="159" customWidth="1"/>
    <col min="2052" max="2052" width="13.7109375" style="159" bestFit="1" customWidth="1"/>
    <col min="2053" max="2301" width="11.42578125" style="159"/>
    <col min="2302" max="2302" width="49.85546875" style="159" customWidth="1"/>
    <col min="2303" max="2303" width="12.85546875" style="159" customWidth="1"/>
    <col min="2304" max="2305" width="11.42578125" style="159"/>
    <col min="2306" max="2306" width="49.85546875" style="159" customWidth="1"/>
    <col min="2307" max="2307" width="12.85546875" style="159" customWidth="1"/>
    <col min="2308" max="2308" width="13.7109375" style="159" bestFit="1" customWidth="1"/>
    <col min="2309" max="2557" width="11.42578125" style="159"/>
    <col min="2558" max="2558" width="49.85546875" style="159" customWidth="1"/>
    <col min="2559" max="2559" width="12.85546875" style="159" customWidth="1"/>
    <col min="2560" max="2561" width="11.42578125" style="159"/>
    <col min="2562" max="2562" width="49.85546875" style="159" customWidth="1"/>
    <col min="2563" max="2563" width="12.85546875" style="159" customWidth="1"/>
    <col min="2564" max="2564" width="13.7109375" style="159" bestFit="1" customWidth="1"/>
    <col min="2565" max="2813" width="11.42578125" style="159"/>
    <col min="2814" max="2814" width="49.85546875" style="159" customWidth="1"/>
    <col min="2815" max="2815" width="12.85546875" style="159" customWidth="1"/>
    <col min="2816" max="2817" width="11.42578125" style="159"/>
    <col min="2818" max="2818" width="49.85546875" style="159" customWidth="1"/>
    <col min="2819" max="2819" width="12.85546875" style="159" customWidth="1"/>
    <col min="2820" max="2820" width="13.7109375" style="159" bestFit="1" customWidth="1"/>
    <col min="2821" max="3069" width="11.42578125" style="159"/>
    <col min="3070" max="3070" width="49.85546875" style="159" customWidth="1"/>
    <col min="3071" max="3071" width="12.85546875" style="159" customWidth="1"/>
    <col min="3072" max="3073" width="11.42578125" style="159"/>
    <col min="3074" max="3074" width="49.85546875" style="159" customWidth="1"/>
    <col min="3075" max="3075" width="12.85546875" style="159" customWidth="1"/>
    <col min="3076" max="3076" width="13.7109375" style="159" bestFit="1" customWidth="1"/>
    <col min="3077" max="3325" width="11.42578125" style="159"/>
    <col min="3326" max="3326" width="49.85546875" style="159" customWidth="1"/>
    <col min="3327" max="3327" width="12.85546875" style="159" customWidth="1"/>
    <col min="3328" max="3329" width="11.42578125" style="159"/>
    <col min="3330" max="3330" width="49.85546875" style="159" customWidth="1"/>
    <col min="3331" max="3331" width="12.85546875" style="159" customWidth="1"/>
    <col min="3332" max="3332" width="13.7109375" style="159" bestFit="1" customWidth="1"/>
    <col min="3333" max="3581" width="11.42578125" style="159"/>
    <col min="3582" max="3582" width="49.85546875" style="159" customWidth="1"/>
    <col min="3583" max="3583" width="12.85546875" style="159" customWidth="1"/>
    <col min="3584" max="3585" width="11.42578125" style="159"/>
    <col min="3586" max="3586" width="49.85546875" style="159" customWidth="1"/>
    <col min="3587" max="3587" width="12.85546875" style="159" customWidth="1"/>
    <col min="3588" max="3588" width="13.7109375" style="159" bestFit="1" customWidth="1"/>
    <col min="3589" max="3837" width="11.42578125" style="159"/>
    <col min="3838" max="3838" width="49.85546875" style="159" customWidth="1"/>
    <col min="3839" max="3839" width="12.85546875" style="159" customWidth="1"/>
    <col min="3840" max="3841" width="11.42578125" style="159"/>
    <col min="3842" max="3842" width="49.85546875" style="159" customWidth="1"/>
    <col min="3843" max="3843" width="12.85546875" style="159" customWidth="1"/>
    <col min="3844" max="3844" width="13.7109375" style="159" bestFit="1" customWidth="1"/>
    <col min="3845" max="4093" width="11.42578125" style="159"/>
    <col min="4094" max="4094" width="49.85546875" style="159" customWidth="1"/>
    <col min="4095" max="4095" width="12.85546875" style="159" customWidth="1"/>
    <col min="4096" max="4097" width="11.42578125" style="159"/>
    <col min="4098" max="4098" width="49.85546875" style="159" customWidth="1"/>
    <col min="4099" max="4099" width="12.85546875" style="159" customWidth="1"/>
    <col min="4100" max="4100" width="13.7109375" style="159" bestFit="1" customWidth="1"/>
    <col min="4101" max="4349" width="11.42578125" style="159"/>
    <col min="4350" max="4350" width="49.85546875" style="159" customWidth="1"/>
    <col min="4351" max="4351" width="12.85546875" style="159" customWidth="1"/>
    <col min="4352" max="4353" width="11.42578125" style="159"/>
    <col min="4354" max="4354" width="49.85546875" style="159" customWidth="1"/>
    <col min="4355" max="4355" width="12.85546875" style="159" customWidth="1"/>
    <col min="4356" max="4356" width="13.7109375" style="159" bestFit="1" customWidth="1"/>
    <col min="4357" max="4605" width="11.42578125" style="159"/>
    <col min="4606" max="4606" width="49.85546875" style="159" customWidth="1"/>
    <col min="4607" max="4607" width="12.85546875" style="159" customWidth="1"/>
    <col min="4608" max="4609" width="11.42578125" style="159"/>
    <col min="4610" max="4610" width="49.85546875" style="159" customWidth="1"/>
    <col min="4611" max="4611" width="12.85546875" style="159" customWidth="1"/>
    <col min="4612" max="4612" width="13.7109375" style="159" bestFit="1" customWidth="1"/>
    <col min="4613" max="4861" width="11.42578125" style="159"/>
    <col min="4862" max="4862" width="49.85546875" style="159" customWidth="1"/>
    <col min="4863" max="4863" width="12.85546875" style="159" customWidth="1"/>
    <col min="4864" max="4865" width="11.42578125" style="159"/>
    <col min="4866" max="4866" width="49.85546875" style="159" customWidth="1"/>
    <col min="4867" max="4867" width="12.85546875" style="159" customWidth="1"/>
    <col min="4868" max="4868" width="13.7109375" style="159" bestFit="1" customWidth="1"/>
    <col min="4869" max="5117" width="11.42578125" style="159"/>
    <col min="5118" max="5118" width="49.85546875" style="159" customWidth="1"/>
    <col min="5119" max="5119" width="12.85546875" style="159" customWidth="1"/>
    <col min="5120" max="5121" width="11.42578125" style="159"/>
    <col min="5122" max="5122" width="49.85546875" style="159" customWidth="1"/>
    <col min="5123" max="5123" width="12.85546875" style="159" customWidth="1"/>
    <col min="5124" max="5124" width="13.7109375" style="159" bestFit="1" customWidth="1"/>
    <col min="5125" max="5373" width="11.42578125" style="159"/>
    <col min="5374" max="5374" width="49.85546875" style="159" customWidth="1"/>
    <col min="5375" max="5375" width="12.85546875" style="159" customWidth="1"/>
    <col min="5376" max="5377" width="11.42578125" style="159"/>
    <col min="5378" max="5378" width="49.85546875" style="159" customWidth="1"/>
    <col min="5379" max="5379" width="12.85546875" style="159" customWidth="1"/>
    <col min="5380" max="5380" width="13.7109375" style="159" bestFit="1" customWidth="1"/>
    <col min="5381" max="5629" width="11.42578125" style="159"/>
    <col min="5630" max="5630" width="49.85546875" style="159" customWidth="1"/>
    <col min="5631" max="5631" width="12.85546875" style="159" customWidth="1"/>
    <col min="5632" max="5633" width="11.42578125" style="159"/>
    <col min="5634" max="5634" width="49.85546875" style="159" customWidth="1"/>
    <col min="5635" max="5635" width="12.85546875" style="159" customWidth="1"/>
    <col min="5636" max="5636" width="13.7109375" style="159" bestFit="1" customWidth="1"/>
    <col min="5637" max="5885" width="11.42578125" style="159"/>
    <col min="5886" max="5886" width="49.85546875" style="159" customWidth="1"/>
    <col min="5887" max="5887" width="12.85546875" style="159" customWidth="1"/>
    <col min="5888" max="5889" width="11.42578125" style="159"/>
    <col min="5890" max="5890" width="49.85546875" style="159" customWidth="1"/>
    <col min="5891" max="5891" width="12.85546875" style="159" customWidth="1"/>
    <col min="5892" max="5892" width="13.7109375" style="159" bestFit="1" customWidth="1"/>
    <col min="5893" max="6141" width="11.42578125" style="159"/>
    <col min="6142" max="6142" width="49.85546875" style="159" customWidth="1"/>
    <col min="6143" max="6143" width="12.85546875" style="159" customWidth="1"/>
    <col min="6144" max="6145" width="11.42578125" style="159"/>
    <col min="6146" max="6146" width="49.85546875" style="159" customWidth="1"/>
    <col min="6147" max="6147" width="12.85546875" style="159" customWidth="1"/>
    <col min="6148" max="6148" width="13.7109375" style="159" bestFit="1" customWidth="1"/>
    <col min="6149" max="6397" width="11.42578125" style="159"/>
    <col min="6398" max="6398" width="49.85546875" style="159" customWidth="1"/>
    <col min="6399" max="6399" width="12.85546875" style="159" customWidth="1"/>
    <col min="6400" max="6401" width="11.42578125" style="159"/>
    <col min="6402" max="6402" width="49.85546875" style="159" customWidth="1"/>
    <col min="6403" max="6403" width="12.85546875" style="159" customWidth="1"/>
    <col min="6404" max="6404" width="13.7109375" style="159" bestFit="1" customWidth="1"/>
    <col min="6405" max="6653" width="11.42578125" style="159"/>
    <col min="6654" max="6654" width="49.85546875" style="159" customWidth="1"/>
    <col min="6655" max="6655" width="12.85546875" style="159" customWidth="1"/>
    <col min="6656" max="6657" width="11.42578125" style="159"/>
    <col min="6658" max="6658" width="49.85546875" style="159" customWidth="1"/>
    <col min="6659" max="6659" width="12.85546875" style="159" customWidth="1"/>
    <col min="6660" max="6660" width="13.7109375" style="159" bestFit="1" customWidth="1"/>
    <col min="6661" max="6909" width="11.42578125" style="159"/>
    <col min="6910" max="6910" width="49.85546875" style="159" customWidth="1"/>
    <col min="6911" max="6911" width="12.85546875" style="159" customWidth="1"/>
    <col min="6912" max="6913" width="11.42578125" style="159"/>
    <col min="6914" max="6914" width="49.85546875" style="159" customWidth="1"/>
    <col min="6915" max="6915" width="12.85546875" style="159" customWidth="1"/>
    <col min="6916" max="6916" width="13.7109375" style="159" bestFit="1" customWidth="1"/>
    <col min="6917" max="7165" width="11.42578125" style="159"/>
    <col min="7166" max="7166" width="49.85546875" style="159" customWidth="1"/>
    <col min="7167" max="7167" width="12.85546875" style="159" customWidth="1"/>
    <col min="7168" max="7169" width="11.42578125" style="159"/>
    <col min="7170" max="7170" width="49.85546875" style="159" customWidth="1"/>
    <col min="7171" max="7171" width="12.85546875" style="159" customWidth="1"/>
    <col min="7172" max="7172" width="13.7109375" style="159" bestFit="1" customWidth="1"/>
    <col min="7173" max="7421" width="11.42578125" style="159"/>
    <col min="7422" max="7422" width="49.85546875" style="159" customWidth="1"/>
    <col min="7423" max="7423" width="12.85546875" style="159" customWidth="1"/>
    <col min="7424" max="7425" width="11.42578125" style="159"/>
    <col min="7426" max="7426" width="49.85546875" style="159" customWidth="1"/>
    <col min="7427" max="7427" width="12.85546875" style="159" customWidth="1"/>
    <col min="7428" max="7428" width="13.7109375" style="159" bestFit="1" customWidth="1"/>
    <col min="7429" max="7677" width="11.42578125" style="159"/>
    <col min="7678" max="7678" width="49.85546875" style="159" customWidth="1"/>
    <col min="7679" max="7679" width="12.85546875" style="159" customWidth="1"/>
    <col min="7680" max="7681" width="11.42578125" style="159"/>
    <col min="7682" max="7682" width="49.85546875" style="159" customWidth="1"/>
    <col min="7683" max="7683" width="12.85546875" style="159" customWidth="1"/>
    <col min="7684" max="7684" width="13.7109375" style="159" bestFit="1" customWidth="1"/>
    <col min="7685" max="7933" width="11.42578125" style="159"/>
    <col min="7934" max="7934" width="49.85546875" style="159" customWidth="1"/>
    <col min="7935" max="7935" width="12.85546875" style="159" customWidth="1"/>
    <col min="7936" max="7937" width="11.42578125" style="159"/>
    <col min="7938" max="7938" width="49.85546875" style="159" customWidth="1"/>
    <col min="7939" max="7939" width="12.85546875" style="159" customWidth="1"/>
    <col min="7940" max="7940" width="13.7109375" style="159" bestFit="1" customWidth="1"/>
    <col min="7941" max="8189" width="11.42578125" style="159"/>
    <col min="8190" max="8190" width="49.85546875" style="159" customWidth="1"/>
    <col min="8191" max="8191" width="12.85546875" style="159" customWidth="1"/>
    <col min="8192" max="8193" width="11.42578125" style="159"/>
    <col min="8194" max="8194" width="49.85546875" style="159" customWidth="1"/>
    <col min="8195" max="8195" width="12.85546875" style="159" customWidth="1"/>
    <col min="8196" max="8196" width="13.7109375" style="159" bestFit="1" customWidth="1"/>
    <col min="8197" max="8445" width="11.42578125" style="159"/>
    <col min="8446" max="8446" width="49.85546875" style="159" customWidth="1"/>
    <col min="8447" max="8447" width="12.85546875" style="159" customWidth="1"/>
    <col min="8448" max="8449" width="11.42578125" style="159"/>
    <col min="8450" max="8450" width="49.85546875" style="159" customWidth="1"/>
    <col min="8451" max="8451" width="12.85546875" style="159" customWidth="1"/>
    <col min="8452" max="8452" width="13.7109375" style="159" bestFit="1" customWidth="1"/>
    <col min="8453" max="8701" width="11.42578125" style="159"/>
    <col min="8702" max="8702" width="49.85546875" style="159" customWidth="1"/>
    <col min="8703" max="8703" width="12.85546875" style="159" customWidth="1"/>
    <col min="8704" max="8705" width="11.42578125" style="159"/>
    <col min="8706" max="8706" width="49.85546875" style="159" customWidth="1"/>
    <col min="8707" max="8707" width="12.85546875" style="159" customWidth="1"/>
    <col min="8708" max="8708" width="13.7109375" style="159" bestFit="1" customWidth="1"/>
    <col min="8709" max="8957" width="11.42578125" style="159"/>
    <col min="8958" max="8958" width="49.85546875" style="159" customWidth="1"/>
    <col min="8959" max="8959" width="12.85546875" style="159" customWidth="1"/>
    <col min="8960" max="8961" width="11.42578125" style="159"/>
    <col min="8962" max="8962" width="49.85546875" style="159" customWidth="1"/>
    <col min="8963" max="8963" width="12.85546875" style="159" customWidth="1"/>
    <col min="8964" max="8964" width="13.7109375" style="159" bestFit="1" customWidth="1"/>
    <col min="8965" max="9213" width="11.42578125" style="159"/>
    <col min="9214" max="9214" width="49.85546875" style="159" customWidth="1"/>
    <col min="9215" max="9215" width="12.85546875" style="159" customWidth="1"/>
    <col min="9216" max="9217" width="11.42578125" style="159"/>
    <col min="9218" max="9218" width="49.85546875" style="159" customWidth="1"/>
    <col min="9219" max="9219" width="12.85546875" style="159" customWidth="1"/>
    <col min="9220" max="9220" width="13.7109375" style="159" bestFit="1" customWidth="1"/>
    <col min="9221" max="9469" width="11.42578125" style="159"/>
    <col min="9470" max="9470" width="49.85546875" style="159" customWidth="1"/>
    <col min="9471" max="9471" width="12.85546875" style="159" customWidth="1"/>
    <col min="9472" max="9473" width="11.42578125" style="159"/>
    <col min="9474" max="9474" width="49.85546875" style="159" customWidth="1"/>
    <col min="9475" max="9475" width="12.85546875" style="159" customWidth="1"/>
    <col min="9476" max="9476" width="13.7109375" style="159" bestFit="1" customWidth="1"/>
    <col min="9477" max="9725" width="11.42578125" style="159"/>
    <col min="9726" max="9726" width="49.85546875" style="159" customWidth="1"/>
    <col min="9727" max="9727" width="12.85546875" style="159" customWidth="1"/>
    <col min="9728" max="9729" width="11.42578125" style="159"/>
    <col min="9730" max="9730" width="49.85546875" style="159" customWidth="1"/>
    <col min="9731" max="9731" width="12.85546875" style="159" customWidth="1"/>
    <col min="9732" max="9732" width="13.7109375" style="159" bestFit="1" customWidth="1"/>
    <col min="9733" max="9981" width="11.42578125" style="159"/>
    <col min="9982" max="9982" width="49.85546875" style="159" customWidth="1"/>
    <col min="9983" max="9983" width="12.85546875" style="159" customWidth="1"/>
    <col min="9984" max="9985" width="11.42578125" style="159"/>
    <col min="9986" max="9986" width="49.85546875" style="159" customWidth="1"/>
    <col min="9987" max="9987" width="12.85546875" style="159" customWidth="1"/>
    <col min="9988" max="9988" width="13.7109375" style="159" bestFit="1" customWidth="1"/>
    <col min="9989" max="10237" width="11.42578125" style="159"/>
    <col min="10238" max="10238" width="49.85546875" style="159" customWidth="1"/>
    <col min="10239" max="10239" width="12.85546875" style="159" customWidth="1"/>
    <col min="10240" max="10241" width="11.42578125" style="159"/>
    <col min="10242" max="10242" width="49.85546875" style="159" customWidth="1"/>
    <col min="10243" max="10243" width="12.85546875" style="159" customWidth="1"/>
    <col min="10244" max="10244" width="13.7109375" style="159" bestFit="1" customWidth="1"/>
    <col min="10245" max="10493" width="11.42578125" style="159"/>
    <col min="10494" max="10494" width="49.85546875" style="159" customWidth="1"/>
    <col min="10495" max="10495" width="12.85546875" style="159" customWidth="1"/>
    <col min="10496" max="10497" width="11.42578125" style="159"/>
    <col min="10498" max="10498" width="49.85546875" style="159" customWidth="1"/>
    <col min="10499" max="10499" width="12.85546875" style="159" customWidth="1"/>
    <col min="10500" max="10500" width="13.7109375" style="159" bestFit="1" customWidth="1"/>
    <col min="10501" max="10749" width="11.42578125" style="159"/>
    <col min="10750" max="10750" width="49.85546875" style="159" customWidth="1"/>
    <col min="10751" max="10751" width="12.85546875" style="159" customWidth="1"/>
    <col min="10752" max="10753" width="11.42578125" style="159"/>
    <col min="10754" max="10754" width="49.85546875" style="159" customWidth="1"/>
    <col min="10755" max="10755" width="12.85546875" style="159" customWidth="1"/>
    <col min="10756" max="10756" width="13.7109375" style="159" bestFit="1" customWidth="1"/>
    <col min="10757" max="11005" width="11.42578125" style="159"/>
    <col min="11006" max="11006" width="49.85546875" style="159" customWidth="1"/>
    <col min="11007" max="11007" width="12.85546875" style="159" customWidth="1"/>
    <col min="11008" max="11009" width="11.42578125" style="159"/>
    <col min="11010" max="11010" width="49.85546875" style="159" customWidth="1"/>
    <col min="11011" max="11011" width="12.85546875" style="159" customWidth="1"/>
    <col min="11012" max="11012" width="13.7109375" style="159" bestFit="1" customWidth="1"/>
    <col min="11013" max="11261" width="11.42578125" style="159"/>
    <col min="11262" max="11262" width="49.85546875" style="159" customWidth="1"/>
    <col min="11263" max="11263" width="12.85546875" style="159" customWidth="1"/>
    <col min="11264" max="11265" width="11.42578125" style="159"/>
    <col min="11266" max="11266" width="49.85546875" style="159" customWidth="1"/>
    <col min="11267" max="11267" width="12.85546875" style="159" customWidth="1"/>
    <col min="11268" max="11268" width="13.7109375" style="159" bestFit="1" customWidth="1"/>
    <col min="11269" max="11517" width="11.42578125" style="159"/>
    <col min="11518" max="11518" width="49.85546875" style="159" customWidth="1"/>
    <col min="11519" max="11519" width="12.85546875" style="159" customWidth="1"/>
    <col min="11520" max="11521" width="11.42578125" style="159"/>
    <col min="11522" max="11522" width="49.85546875" style="159" customWidth="1"/>
    <col min="11523" max="11523" width="12.85546875" style="159" customWidth="1"/>
    <col min="11524" max="11524" width="13.7109375" style="159" bestFit="1" customWidth="1"/>
    <col min="11525" max="11773" width="11.42578125" style="159"/>
    <col min="11774" max="11774" width="49.85546875" style="159" customWidth="1"/>
    <col min="11775" max="11775" width="12.85546875" style="159" customWidth="1"/>
    <col min="11776" max="11777" width="11.42578125" style="159"/>
    <col min="11778" max="11778" width="49.85546875" style="159" customWidth="1"/>
    <col min="11779" max="11779" width="12.85546875" style="159" customWidth="1"/>
    <col min="11780" max="11780" width="13.7109375" style="159" bestFit="1" customWidth="1"/>
    <col min="11781" max="12029" width="11.42578125" style="159"/>
    <col min="12030" max="12030" width="49.85546875" style="159" customWidth="1"/>
    <col min="12031" max="12031" width="12.85546875" style="159" customWidth="1"/>
    <col min="12032" max="12033" width="11.42578125" style="159"/>
    <col min="12034" max="12034" width="49.85546875" style="159" customWidth="1"/>
    <col min="12035" max="12035" width="12.85546875" style="159" customWidth="1"/>
    <col min="12036" max="12036" width="13.7109375" style="159" bestFit="1" customWidth="1"/>
    <col min="12037" max="12285" width="11.42578125" style="159"/>
    <col min="12286" max="12286" width="49.85546875" style="159" customWidth="1"/>
    <col min="12287" max="12287" width="12.85546875" style="159" customWidth="1"/>
    <col min="12288" max="12289" width="11.42578125" style="159"/>
    <col min="12290" max="12290" width="49.85546875" style="159" customWidth="1"/>
    <col min="12291" max="12291" width="12.85546875" style="159" customWidth="1"/>
    <col min="12292" max="12292" width="13.7109375" style="159" bestFit="1" customWidth="1"/>
    <col min="12293" max="12541" width="11.42578125" style="159"/>
    <col min="12542" max="12542" width="49.85546875" style="159" customWidth="1"/>
    <col min="12543" max="12543" width="12.85546875" style="159" customWidth="1"/>
    <col min="12544" max="12545" width="11.42578125" style="159"/>
    <col min="12546" max="12546" width="49.85546875" style="159" customWidth="1"/>
    <col min="12547" max="12547" width="12.85546875" style="159" customWidth="1"/>
    <col min="12548" max="12548" width="13.7109375" style="159" bestFit="1" customWidth="1"/>
    <col min="12549" max="12797" width="11.42578125" style="159"/>
    <col min="12798" max="12798" width="49.85546875" style="159" customWidth="1"/>
    <col min="12799" max="12799" width="12.85546875" style="159" customWidth="1"/>
    <col min="12800" max="12801" width="11.42578125" style="159"/>
    <col min="12802" max="12802" width="49.85546875" style="159" customWidth="1"/>
    <col min="12803" max="12803" width="12.85546875" style="159" customWidth="1"/>
    <col min="12804" max="12804" width="13.7109375" style="159" bestFit="1" customWidth="1"/>
    <col min="12805" max="13053" width="11.42578125" style="159"/>
    <col min="13054" max="13054" width="49.85546875" style="159" customWidth="1"/>
    <col min="13055" max="13055" width="12.85546875" style="159" customWidth="1"/>
    <col min="13056" max="13057" width="11.42578125" style="159"/>
    <col min="13058" max="13058" width="49.85546875" style="159" customWidth="1"/>
    <col min="13059" max="13059" width="12.85546875" style="159" customWidth="1"/>
    <col min="13060" max="13060" width="13.7109375" style="159" bestFit="1" customWidth="1"/>
    <col min="13061" max="13309" width="11.42578125" style="159"/>
    <col min="13310" max="13310" width="49.85546875" style="159" customWidth="1"/>
    <col min="13311" max="13311" width="12.85546875" style="159" customWidth="1"/>
    <col min="13312" max="13313" width="11.42578125" style="159"/>
    <col min="13314" max="13314" width="49.85546875" style="159" customWidth="1"/>
    <col min="13315" max="13315" width="12.85546875" style="159" customWidth="1"/>
    <col min="13316" max="13316" width="13.7109375" style="159" bestFit="1" customWidth="1"/>
    <col min="13317" max="13565" width="11.42578125" style="159"/>
    <col min="13566" max="13566" width="49.85546875" style="159" customWidth="1"/>
    <col min="13567" max="13567" width="12.85546875" style="159" customWidth="1"/>
    <col min="13568" max="13569" width="11.42578125" style="159"/>
    <col min="13570" max="13570" width="49.85546875" style="159" customWidth="1"/>
    <col min="13571" max="13571" width="12.85546875" style="159" customWidth="1"/>
    <col min="13572" max="13572" width="13.7109375" style="159" bestFit="1" customWidth="1"/>
    <col min="13573" max="13821" width="11.42578125" style="159"/>
    <col min="13822" max="13822" width="49.85546875" style="159" customWidth="1"/>
    <col min="13823" max="13823" width="12.85546875" style="159" customWidth="1"/>
    <col min="13824" max="13825" width="11.42578125" style="159"/>
    <col min="13826" max="13826" width="49.85546875" style="159" customWidth="1"/>
    <col min="13827" max="13827" width="12.85546875" style="159" customWidth="1"/>
    <col min="13828" max="13828" width="13.7109375" style="159" bestFit="1" customWidth="1"/>
    <col min="13829" max="14077" width="11.42578125" style="159"/>
    <col min="14078" max="14078" width="49.85546875" style="159" customWidth="1"/>
    <col min="14079" max="14079" width="12.85546875" style="159" customWidth="1"/>
    <col min="14080" max="14081" width="11.42578125" style="159"/>
    <col min="14082" max="14082" width="49.85546875" style="159" customWidth="1"/>
    <col min="14083" max="14083" width="12.85546875" style="159" customWidth="1"/>
    <col min="14084" max="14084" width="13.7109375" style="159" bestFit="1" customWidth="1"/>
    <col min="14085" max="14333" width="11.42578125" style="159"/>
    <col min="14334" max="14334" width="49.85546875" style="159" customWidth="1"/>
    <col min="14335" max="14335" width="12.85546875" style="159" customWidth="1"/>
    <col min="14336" max="14337" width="11.42578125" style="159"/>
    <col min="14338" max="14338" width="49.85546875" style="159" customWidth="1"/>
    <col min="14339" max="14339" width="12.85546875" style="159" customWidth="1"/>
    <col min="14340" max="14340" width="13.7109375" style="159" bestFit="1" customWidth="1"/>
    <col min="14341" max="14589" width="11.42578125" style="159"/>
    <col min="14590" max="14590" width="49.85546875" style="159" customWidth="1"/>
    <col min="14591" max="14591" width="12.85546875" style="159" customWidth="1"/>
    <col min="14592" max="14593" width="11.42578125" style="159"/>
    <col min="14594" max="14594" width="49.85546875" style="159" customWidth="1"/>
    <col min="14595" max="14595" width="12.85546875" style="159" customWidth="1"/>
    <col min="14596" max="14596" width="13.7109375" style="159" bestFit="1" customWidth="1"/>
    <col min="14597" max="14845" width="11.42578125" style="159"/>
    <col min="14846" max="14846" width="49.85546875" style="159" customWidth="1"/>
    <col min="14847" max="14847" width="12.85546875" style="159" customWidth="1"/>
    <col min="14848" max="14849" width="11.42578125" style="159"/>
    <col min="14850" max="14850" width="49.85546875" style="159" customWidth="1"/>
    <col min="14851" max="14851" width="12.85546875" style="159" customWidth="1"/>
    <col min="14852" max="14852" width="13.7109375" style="159" bestFit="1" customWidth="1"/>
    <col min="14853" max="15101" width="11.42578125" style="159"/>
    <col min="15102" max="15102" width="49.85546875" style="159" customWidth="1"/>
    <col min="15103" max="15103" width="12.85546875" style="159" customWidth="1"/>
    <col min="15104" max="15105" width="11.42578125" style="159"/>
    <col min="15106" max="15106" width="49.85546875" style="159" customWidth="1"/>
    <col min="15107" max="15107" width="12.85546875" style="159" customWidth="1"/>
    <col min="15108" max="15108" width="13.7109375" style="159" bestFit="1" customWidth="1"/>
    <col min="15109" max="15357" width="11.42578125" style="159"/>
    <col min="15358" max="15358" width="49.85546875" style="159" customWidth="1"/>
    <col min="15359" max="15359" width="12.85546875" style="159" customWidth="1"/>
    <col min="15360" max="15361" width="11.42578125" style="159"/>
    <col min="15362" max="15362" width="49.85546875" style="159" customWidth="1"/>
    <col min="15363" max="15363" width="12.85546875" style="159" customWidth="1"/>
    <col min="15364" max="15364" width="13.7109375" style="159" bestFit="1" customWidth="1"/>
    <col min="15365" max="15613" width="11.42578125" style="159"/>
    <col min="15614" max="15614" width="49.85546875" style="159" customWidth="1"/>
    <col min="15615" max="15615" width="12.85546875" style="159" customWidth="1"/>
    <col min="15616" max="15617" width="11.42578125" style="159"/>
    <col min="15618" max="15618" width="49.85546875" style="159" customWidth="1"/>
    <col min="15619" max="15619" width="12.85546875" style="159" customWidth="1"/>
    <col min="15620" max="15620" width="13.7109375" style="159" bestFit="1" customWidth="1"/>
    <col min="15621" max="15869" width="11.42578125" style="159"/>
    <col min="15870" max="15870" width="49.85546875" style="159" customWidth="1"/>
    <col min="15871" max="15871" width="12.85546875" style="159" customWidth="1"/>
    <col min="15872" max="15873" width="11.42578125" style="159"/>
    <col min="15874" max="15874" width="49.85546875" style="159" customWidth="1"/>
    <col min="15875" max="15875" width="12.85546875" style="159" customWidth="1"/>
    <col min="15876" max="15876" width="13.7109375" style="159" bestFit="1" customWidth="1"/>
    <col min="15877" max="16125" width="11.42578125" style="159"/>
    <col min="16126" max="16126" width="49.85546875" style="159" customWidth="1"/>
    <col min="16127" max="16127" width="12.85546875" style="159" customWidth="1"/>
    <col min="16128" max="16129" width="11.42578125" style="159"/>
    <col min="16130" max="16130" width="49.85546875" style="159" customWidth="1"/>
    <col min="16131" max="16131" width="12.85546875" style="159" customWidth="1"/>
    <col min="16132" max="16132" width="13.7109375" style="159" bestFit="1" customWidth="1"/>
    <col min="16133" max="16381" width="11.42578125" style="159"/>
    <col min="16382" max="16382" width="49.85546875" style="159" customWidth="1"/>
    <col min="16383" max="16383" width="12.85546875" style="159" customWidth="1"/>
    <col min="16384" max="16384" width="11.42578125" style="159"/>
  </cols>
  <sheetData>
    <row r="1" spans="1:3" x14ac:dyDescent="0.2">
      <c r="A1" s="184"/>
      <c r="B1" s="184"/>
      <c r="C1" s="184"/>
    </row>
    <row r="2" spans="1:3" x14ac:dyDescent="0.2">
      <c r="A2" s="161" t="s">
        <v>359</v>
      </c>
      <c r="B2" s="161"/>
      <c r="C2" s="160"/>
    </row>
    <row r="3" spans="1:3" x14ac:dyDescent="0.2">
      <c r="A3" s="163"/>
      <c r="B3" s="163"/>
      <c r="C3" s="164"/>
    </row>
    <row r="4" spans="1:3" x14ac:dyDescent="0.2">
      <c r="A4" s="284" t="s">
        <v>394</v>
      </c>
      <c r="B4" s="284"/>
      <c r="C4" s="284"/>
    </row>
    <row r="5" spans="1:3" x14ac:dyDescent="0.2">
      <c r="A5" s="165"/>
      <c r="B5" s="165"/>
      <c r="C5" s="165"/>
    </row>
    <row r="6" spans="1:3" x14ac:dyDescent="0.2">
      <c r="A6" s="285" t="s">
        <v>395</v>
      </c>
      <c r="B6" s="286"/>
      <c r="C6" s="287"/>
    </row>
    <row r="7" spans="1:3" x14ac:dyDescent="0.2">
      <c r="A7" s="166"/>
      <c r="B7" s="166"/>
      <c r="C7" s="166"/>
    </row>
    <row r="8" spans="1:3" ht="14.65" customHeight="1" x14ac:dyDescent="0.2">
      <c r="A8" s="288" t="s">
        <v>396</v>
      </c>
      <c r="B8" s="289"/>
      <c r="C8" s="290"/>
    </row>
    <row r="9" spans="1:3" x14ac:dyDescent="0.2">
      <c r="A9" s="167"/>
      <c r="B9" s="166"/>
      <c r="C9" s="168"/>
    </row>
    <row r="10" spans="1:3" x14ac:dyDescent="0.2">
      <c r="A10" s="167" t="s">
        <v>397</v>
      </c>
      <c r="B10" s="166"/>
      <c r="C10" s="168"/>
    </row>
    <row r="11" spans="1:3" x14ac:dyDescent="0.2">
      <c r="A11" s="169" t="s">
        <v>398</v>
      </c>
      <c r="B11" s="170" t="s">
        <v>399</v>
      </c>
      <c r="C11" s="171"/>
    </row>
    <row r="12" spans="1:3" x14ac:dyDescent="0.2">
      <c r="A12" s="169" t="s">
        <v>400</v>
      </c>
      <c r="B12" s="170" t="s">
        <v>401</v>
      </c>
      <c r="C12" s="171"/>
    </row>
    <row r="13" spans="1:3" x14ac:dyDescent="0.2">
      <c r="A13" s="169" t="s">
        <v>402</v>
      </c>
      <c r="B13" s="170" t="s">
        <v>403</v>
      </c>
      <c r="C13" s="171"/>
    </row>
    <row r="14" spans="1:3" x14ac:dyDescent="0.2">
      <c r="A14" s="169" t="s">
        <v>404</v>
      </c>
      <c r="B14" s="170" t="s">
        <v>405</v>
      </c>
      <c r="C14" s="171"/>
    </row>
    <row r="15" spans="1:3" x14ac:dyDescent="0.2">
      <c r="A15" s="169" t="s">
        <v>406</v>
      </c>
      <c r="B15" s="170" t="s">
        <v>407</v>
      </c>
      <c r="C15" s="171"/>
    </row>
    <row r="16" spans="1:3" x14ac:dyDescent="0.2">
      <c r="A16" s="169" t="s">
        <v>408</v>
      </c>
      <c r="B16" s="170" t="s">
        <v>409</v>
      </c>
      <c r="C16" s="171"/>
    </row>
    <row r="17" spans="1:3" x14ac:dyDescent="0.2">
      <c r="A17" s="172" t="s">
        <v>410</v>
      </c>
      <c r="B17" s="173" t="s">
        <v>411</v>
      </c>
      <c r="C17" s="174"/>
    </row>
    <row r="18" spans="1:3" x14ac:dyDescent="0.2">
      <c r="A18" s="175"/>
      <c r="B18" s="175"/>
      <c r="C18" s="175"/>
    </row>
    <row r="19" spans="1:3" x14ac:dyDescent="0.2">
      <c r="A19" s="175"/>
      <c r="B19" s="175"/>
      <c r="C19" s="175"/>
    </row>
    <row r="20" spans="1:3" ht="14.65" customHeight="1" x14ac:dyDescent="0.2">
      <c r="A20" s="285" t="s">
        <v>412</v>
      </c>
      <c r="B20" s="286"/>
      <c r="C20" s="287"/>
    </row>
    <row r="21" spans="1:3" x14ac:dyDescent="0.2">
      <c r="A21" s="175"/>
      <c r="B21" s="175"/>
      <c r="C21" s="175"/>
    </row>
    <row r="22" spans="1:3" ht="22.5" x14ac:dyDescent="0.2">
      <c r="A22" s="176" t="s">
        <v>2</v>
      </c>
      <c r="B22" s="176" t="s">
        <v>3</v>
      </c>
      <c r="C22" s="177" t="s">
        <v>413</v>
      </c>
    </row>
    <row r="23" spans="1:3" x14ac:dyDescent="0.2">
      <c r="A23" s="176">
        <v>1</v>
      </c>
      <c r="B23" s="178" t="s">
        <v>401</v>
      </c>
      <c r="C23" s="179"/>
    </row>
    <row r="24" spans="1:3" x14ac:dyDescent="0.2">
      <c r="A24" s="176">
        <v>2</v>
      </c>
      <c r="B24" s="178" t="s">
        <v>403</v>
      </c>
      <c r="C24" s="179"/>
    </row>
    <row r="25" spans="1:3" x14ac:dyDescent="0.2">
      <c r="A25" s="176">
        <v>3</v>
      </c>
      <c r="B25" s="178" t="s">
        <v>407</v>
      </c>
      <c r="C25" s="179"/>
    </row>
    <row r="26" spans="1:3" x14ac:dyDescent="0.2">
      <c r="A26" s="176">
        <v>4</v>
      </c>
      <c r="B26" s="178" t="s">
        <v>405</v>
      </c>
      <c r="C26" s="179"/>
    </row>
    <row r="27" spans="1:3" x14ac:dyDescent="0.2">
      <c r="A27" s="176">
        <v>5</v>
      </c>
      <c r="B27" s="178" t="s">
        <v>409</v>
      </c>
      <c r="C27" s="179"/>
    </row>
    <row r="28" spans="1:3" x14ac:dyDescent="0.2">
      <c r="A28" s="176">
        <v>6</v>
      </c>
      <c r="B28" s="180" t="s">
        <v>411</v>
      </c>
      <c r="C28" s="181">
        <f>SUM(C29:C32)</f>
        <v>0</v>
      </c>
    </row>
    <row r="29" spans="1:3" x14ac:dyDescent="0.2">
      <c r="A29" s="182" t="s">
        <v>414</v>
      </c>
      <c r="B29" s="178" t="s">
        <v>415</v>
      </c>
      <c r="C29" s="179"/>
    </row>
    <row r="30" spans="1:3" x14ac:dyDescent="0.2">
      <c r="A30" s="182" t="s">
        <v>416</v>
      </c>
      <c r="B30" s="178" t="s">
        <v>417</v>
      </c>
      <c r="C30" s="179"/>
    </row>
    <row r="31" spans="1:3" x14ac:dyDescent="0.2">
      <c r="A31" s="182" t="s">
        <v>418</v>
      </c>
      <c r="B31" s="178" t="s">
        <v>419</v>
      </c>
      <c r="C31" s="179"/>
    </row>
    <row r="32" spans="1:3" x14ac:dyDescent="0.2">
      <c r="A32" s="182" t="s">
        <v>420</v>
      </c>
      <c r="B32" s="178" t="s">
        <v>421</v>
      </c>
      <c r="C32" s="179"/>
    </row>
    <row r="33" spans="1:3" x14ac:dyDescent="0.2">
      <c r="A33" s="291" t="s">
        <v>422</v>
      </c>
      <c r="B33" s="292"/>
      <c r="C33" s="183">
        <f>ROUND((((1+C23/100+C24/100+C25/100)*(1+C26/100)*(1+C27/100))/(1-C28/100))-1,4)</f>
        <v>0</v>
      </c>
    </row>
  </sheetData>
  <sheetProtection selectLockedCells="1" selectUnlockedCells="1"/>
  <mergeCells count="5">
    <mergeCell ref="A4:C4"/>
    <mergeCell ref="A6:C6"/>
    <mergeCell ref="A8:C8"/>
    <mergeCell ref="A20:C20"/>
    <mergeCell ref="A33:B33"/>
  </mergeCells>
  <printOptions horizontalCentered="1"/>
  <pageMargins left="0.59055118110236227" right="0.59055118110236227" top="1.1023622047244095" bottom="1.0629921259842521" header="0.51181102362204722" footer="0.78740157480314965"/>
  <pageSetup paperSize="9" scale="72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E3A39-6588-4264-961B-3DC628B15DBE}">
  <dimension ref="A1:G52"/>
  <sheetViews>
    <sheetView view="pageBreakPreview" zoomScale="115" zoomScaleNormal="140" zoomScaleSheetLayoutView="115" workbookViewId="0">
      <selection activeCell="H17" sqref="H17"/>
    </sheetView>
  </sheetViews>
  <sheetFormatPr defaultColWidth="11.42578125" defaultRowHeight="12.75" x14ac:dyDescent="0.2"/>
  <cols>
    <col min="1" max="1" width="12.85546875" style="1" customWidth="1"/>
    <col min="2" max="2" width="19.7109375" style="1" customWidth="1"/>
    <col min="3" max="4" width="19.28515625" style="1" customWidth="1"/>
    <col min="5" max="5" width="16.140625" style="1" customWidth="1"/>
    <col min="6" max="6" width="14.28515625" style="2" customWidth="1"/>
    <col min="257" max="257" width="12.85546875" customWidth="1"/>
    <col min="258" max="258" width="19.7109375" customWidth="1"/>
    <col min="259" max="260" width="19.28515625" customWidth="1"/>
    <col min="261" max="261" width="16.140625" customWidth="1"/>
    <col min="262" max="262" width="14.28515625" customWidth="1"/>
    <col min="513" max="513" width="12.85546875" customWidth="1"/>
    <col min="514" max="514" width="19.7109375" customWidth="1"/>
    <col min="515" max="516" width="19.28515625" customWidth="1"/>
    <col min="517" max="517" width="16.140625" customWidth="1"/>
    <col min="518" max="518" width="14.28515625" customWidth="1"/>
    <col min="769" max="769" width="12.85546875" customWidth="1"/>
    <col min="770" max="770" width="19.7109375" customWidth="1"/>
    <col min="771" max="772" width="19.28515625" customWidth="1"/>
    <col min="773" max="773" width="16.140625" customWidth="1"/>
    <col min="774" max="774" width="14.28515625" customWidth="1"/>
    <col min="1025" max="1025" width="12.85546875" customWidth="1"/>
    <col min="1026" max="1026" width="19.7109375" customWidth="1"/>
    <col min="1027" max="1028" width="19.28515625" customWidth="1"/>
    <col min="1029" max="1029" width="16.140625" customWidth="1"/>
    <col min="1030" max="1030" width="14.28515625" customWidth="1"/>
    <col min="1281" max="1281" width="12.85546875" customWidth="1"/>
    <col min="1282" max="1282" width="19.7109375" customWidth="1"/>
    <col min="1283" max="1284" width="19.28515625" customWidth="1"/>
    <col min="1285" max="1285" width="16.140625" customWidth="1"/>
    <col min="1286" max="1286" width="14.28515625" customWidth="1"/>
    <col min="1537" max="1537" width="12.85546875" customWidth="1"/>
    <col min="1538" max="1538" width="19.7109375" customWidth="1"/>
    <col min="1539" max="1540" width="19.28515625" customWidth="1"/>
    <col min="1541" max="1541" width="16.140625" customWidth="1"/>
    <col min="1542" max="1542" width="14.28515625" customWidth="1"/>
    <col min="1793" max="1793" width="12.85546875" customWidth="1"/>
    <col min="1794" max="1794" width="19.7109375" customWidth="1"/>
    <col min="1795" max="1796" width="19.28515625" customWidth="1"/>
    <col min="1797" max="1797" width="16.140625" customWidth="1"/>
    <col min="1798" max="1798" width="14.28515625" customWidth="1"/>
    <col min="2049" max="2049" width="12.85546875" customWidth="1"/>
    <col min="2050" max="2050" width="19.7109375" customWidth="1"/>
    <col min="2051" max="2052" width="19.28515625" customWidth="1"/>
    <col min="2053" max="2053" width="16.140625" customWidth="1"/>
    <col min="2054" max="2054" width="14.28515625" customWidth="1"/>
    <col min="2305" max="2305" width="12.85546875" customWidth="1"/>
    <col min="2306" max="2306" width="19.7109375" customWidth="1"/>
    <col min="2307" max="2308" width="19.28515625" customWidth="1"/>
    <col min="2309" max="2309" width="16.140625" customWidth="1"/>
    <col min="2310" max="2310" width="14.28515625" customWidth="1"/>
    <col min="2561" max="2561" width="12.85546875" customWidth="1"/>
    <col min="2562" max="2562" width="19.7109375" customWidth="1"/>
    <col min="2563" max="2564" width="19.28515625" customWidth="1"/>
    <col min="2565" max="2565" width="16.140625" customWidth="1"/>
    <col min="2566" max="2566" width="14.28515625" customWidth="1"/>
    <col min="2817" max="2817" width="12.85546875" customWidth="1"/>
    <col min="2818" max="2818" width="19.7109375" customWidth="1"/>
    <col min="2819" max="2820" width="19.28515625" customWidth="1"/>
    <col min="2821" max="2821" width="16.140625" customWidth="1"/>
    <col min="2822" max="2822" width="14.28515625" customWidth="1"/>
    <col min="3073" max="3073" width="12.85546875" customWidth="1"/>
    <col min="3074" max="3074" width="19.7109375" customWidth="1"/>
    <col min="3075" max="3076" width="19.28515625" customWidth="1"/>
    <col min="3077" max="3077" width="16.140625" customWidth="1"/>
    <col min="3078" max="3078" width="14.28515625" customWidth="1"/>
    <col min="3329" max="3329" width="12.85546875" customWidth="1"/>
    <col min="3330" max="3330" width="19.7109375" customWidth="1"/>
    <col min="3331" max="3332" width="19.28515625" customWidth="1"/>
    <col min="3333" max="3333" width="16.140625" customWidth="1"/>
    <col min="3334" max="3334" width="14.28515625" customWidth="1"/>
    <col min="3585" max="3585" width="12.85546875" customWidth="1"/>
    <col min="3586" max="3586" width="19.7109375" customWidth="1"/>
    <col min="3587" max="3588" width="19.28515625" customWidth="1"/>
    <col min="3589" max="3589" width="16.140625" customWidth="1"/>
    <col min="3590" max="3590" width="14.28515625" customWidth="1"/>
    <col min="3841" max="3841" width="12.85546875" customWidth="1"/>
    <col min="3842" max="3842" width="19.7109375" customWidth="1"/>
    <col min="3843" max="3844" width="19.28515625" customWidth="1"/>
    <col min="3845" max="3845" width="16.140625" customWidth="1"/>
    <col min="3846" max="3846" width="14.28515625" customWidth="1"/>
    <col min="4097" max="4097" width="12.85546875" customWidth="1"/>
    <col min="4098" max="4098" width="19.7109375" customWidth="1"/>
    <col min="4099" max="4100" width="19.28515625" customWidth="1"/>
    <col min="4101" max="4101" width="16.140625" customWidth="1"/>
    <col min="4102" max="4102" width="14.28515625" customWidth="1"/>
    <col min="4353" max="4353" width="12.85546875" customWidth="1"/>
    <col min="4354" max="4354" width="19.7109375" customWidth="1"/>
    <col min="4355" max="4356" width="19.28515625" customWidth="1"/>
    <col min="4357" max="4357" width="16.140625" customWidth="1"/>
    <col min="4358" max="4358" width="14.28515625" customWidth="1"/>
    <col min="4609" max="4609" width="12.85546875" customWidth="1"/>
    <col min="4610" max="4610" width="19.7109375" customWidth="1"/>
    <col min="4611" max="4612" width="19.28515625" customWidth="1"/>
    <col min="4613" max="4613" width="16.140625" customWidth="1"/>
    <col min="4614" max="4614" width="14.28515625" customWidth="1"/>
    <col min="4865" max="4865" width="12.85546875" customWidth="1"/>
    <col min="4866" max="4866" width="19.7109375" customWidth="1"/>
    <col min="4867" max="4868" width="19.28515625" customWidth="1"/>
    <col min="4869" max="4869" width="16.140625" customWidth="1"/>
    <col min="4870" max="4870" width="14.28515625" customWidth="1"/>
    <col min="5121" max="5121" width="12.85546875" customWidth="1"/>
    <col min="5122" max="5122" width="19.7109375" customWidth="1"/>
    <col min="5123" max="5124" width="19.28515625" customWidth="1"/>
    <col min="5125" max="5125" width="16.140625" customWidth="1"/>
    <col min="5126" max="5126" width="14.28515625" customWidth="1"/>
    <col min="5377" max="5377" width="12.85546875" customWidth="1"/>
    <col min="5378" max="5378" width="19.7109375" customWidth="1"/>
    <col min="5379" max="5380" width="19.28515625" customWidth="1"/>
    <col min="5381" max="5381" width="16.140625" customWidth="1"/>
    <col min="5382" max="5382" width="14.28515625" customWidth="1"/>
    <col min="5633" max="5633" width="12.85546875" customWidth="1"/>
    <col min="5634" max="5634" width="19.7109375" customWidth="1"/>
    <col min="5635" max="5636" width="19.28515625" customWidth="1"/>
    <col min="5637" max="5637" width="16.140625" customWidth="1"/>
    <col min="5638" max="5638" width="14.28515625" customWidth="1"/>
    <col min="5889" max="5889" width="12.85546875" customWidth="1"/>
    <col min="5890" max="5890" width="19.7109375" customWidth="1"/>
    <col min="5891" max="5892" width="19.28515625" customWidth="1"/>
    <col min="5893" max="5893" width="16.140625" customWidth="1"/>
    <col min="5894" max="5894" width="14.28515625" customWidth="1"/>
    <col min="6145" max="6145" width="12.85546875" customWidth="1"/>
    <col min="6146" max="6146" width="19.7109375" customWidth="1"/>
    <col min="6147" max="6148" width="19.28515625" customWidth="1"/>
    <col min="6149" max="6149" width="16.140625" customWidth="1"/>
    <col min="6150" max="6150" width="14.28515625" customWidth="1"/>
    <col min="6401" max="6401" width="12.85546875" customWidth="1"/>
    <col min="6402" max="6402" width="19.7109375" customWidth="1"/>
    <col min="6403" max="6404" width="19.28515625" customWidth="1"/>
    <col min="6405" max="6405" width="16.140625" customWidth="1"/>
    <col min="6406" max="6406" width="14.28515625" customWidth="1"/>
    <col min="6657" max="6657" width="12.85546875" customWidth="1"/>
    <col min="6658" max="6658" width="19.7109375" customWidth="1"/>
    <col min="6659" max="6660" width="19.28515625" customWidth="1"/>
    <col min="6661" max="6661" width="16.140625" customWidth="1"/>
    <col min="6662" max="6662" width="14.28515625" customWidth="1"/>
    <col min="6913" max="6913" width="12.85546875" customWidth="1"/>
    <col min="6914" max="6914" width="19.7109375" customWidth="1"/>
    <col min="6915" max="6916" width="19.28515625" customWidth="1"/>
    <col min="6917" max="6917" width="16.140625" customWidth="1"/>
    <col min="6918" max="6918" width="14.28515625" customWidth="1"/>
    <col min="7169" max="7169" width="12.85546875" customWidth="1"/>
    <col min="7170" max="7170" width="19.7109375" customWidth="1"/>
    <col min="7171" max="7172" width="19.28515625" customWidth="1"/>
    <col min="7173" max="7173" width="16.140625" customWidth="1"/>
    <col min="7174" max="7174" width="14.28515625" customWidth="1"/>
    <col min="7425" max="7425" width="12.85546875" customWidth="1"/>
    <col min="7426" max="7426" width="19.7109375" customWidth="1"/>
    <col min="7427" max="7428" width="19.28515625" customWidth="1"/>
    <col min="7429" max="7429" width="16.140625" customWidth="1"/>
    <col min="7430" max="7430" width="14.28515625" customWidth="1"/>
    <col min="7681" max="7681" width="12.85546875" customWidth="1"/>
    <col min="7682" max="7682" width="19.7109375" customWidth="1"/>
    <col min="7683" max="7684" width="19.28515625" customWidth="1"/>
    <col min="7685" max="7685" width="16.140625" customWidth="1"/>
    <col min="7686" max="7686" width="14.28515625" customWidth="1"/>
    <col min="7937" max="7937" width="12.85546875" customWidth="1"/>
    <col min="7938" max="7938" width="19.7109375" customWidth="1"/>
    <col min="7939" max="7940" width="19.28515625" customWidth="1"/>
    <col min="7941" max="7941" width="16.140625" customWidth="1"/>
    <col min="7942" max="7942" width="14.28515625" customWidth="1"/>
    <col min="8193" max="8193" width="12.85546875" customWidth="1"/>
    <col min="8194" max="8194" width="19.7109375" customWidth="1"/>
    <col min="8195" max="8196" width="19.28515625" customWidth="1"/>
    <col min="8197" max="8197" width="16.140625" customWidth="1"/>
    <col min="8198" max="8198" width="14.28515625" customWidth="1"/>
    <col min="8449" max="8449" width="12.85546875" customWidth="1"/>
    <col min="8450" max="8450" width="19.7109375" customWidth="1"/>
    <col min="8451" max="8452" width="19.28515625" customWidth="1"/>
    <col min="8453" max="8453" width="16.140625" customWidth="1"/>
    <col min="8454" max="8454" width="14.28515625" customWidth="1"/>
    <col min="8705" max="8705" width="12.85546875" customWidth="1"/>
    <col min="8706" max="8706" width="19.7109375" customWidth="1"/>
    <col min="8707" max="8708" width="19.28515625" customWidth="1"/>
    <col min="8709" max="8709" width="16.140625" customWidth="1"/>
    <col min="8710" max="8710" width="14.28515625" customWidth="1"/>
    <col min="8961" max="8961" width="12.85546875" customWidth="1"/>
    <col min="8962" max="8962" width="19.7109375" customWidth="1"/>
    <col min="8963" max="8964" width="19.28515625" customWidth="1"/>
    <col min="8965" max="8965" width="16.140625" customWidth="1"/>
    <col min="8966" max="8966" width="14.28515625" customWidth="1"/>
    <col min="9217" max="9217" width="12.85546875" customWidth="1"/>
    <col min="9218" max="9218" width="19.7109375" customWidth="1"/>
    <col min="9219" max="9220" width="19.28515625" customWidth="1"/>
    <col min="9221" max="9221" width="16.140625" customWidth="1"/>
    <col min="9222" max="9222" width="14.28515625" customWidth="1"/>
    <col min="9473" max="9473" width="12.85546875" customWidth="1"/>
    <col min="9474" max="9474" width="19.7109375" customWidth="1"/>
    <col min="9475" max="9476" width="19.28515625" customWidth="1"/>
    <col min="9477" max="9477" width="16.140625" customWidth="1"/>
    <col min="9478" max="9478" width="14.28515625" customWidth="1"/>
    <col min="9729" max="9729" width="12.85546875" customWidth="1"/>
    <col min="9730" max="9730" width="19.7109375" customWidth="1"/>
    <col min="9731" max="9732" width="19.28515625" customWidth="1"/>
    <col min="9733" max="9733" width="16.140625" customWidth="1"/>
    <col min="9734" max="9734" width="14.28515625" customWidth="1"/>
    <col min="9985" max="9985" width="12.85546875" customWidth="1"/>
    <col min="9986" max="9986" width="19.7109375" customWidth="1"/>
    <col min="9987" max="9988" width="19.28515625" customWidth="1"/>
    <col min="9989" max="9989" width="16.140625" customWidth="1"/>
    <col min="9990" max="9990" width="14.28515625" customWidth="1"/>
    <col min="10241" max="10241" width="12.85546875" customWidth="1"/>
    <col min="10242" max="10242" width="19.7109375" customWidth="1"/>
    <col min="10243" max="10244" width="19.28515625" customWidth="1"/>
    <col min="10245" max="10245" width="16.140625" customWidth="1"/>
    <col min="10246" max="10246" width="14.28515625" customWidth="1"/>
    <col min="10497" max="10497" width="12.85546875" customWidth="1"/>
    <col min="10498" max="10498" width="19.7109375" customWidth="1"/>
    <col min="10499" max="10500" width="19.28515625" customWidth="1"/>
    <col min="10501" max="10501" width="16.140625" customWidth="1"/>
    <col min="10502" max="10502" width="14.28515625" customWidth="1"/>
    <col min="10753" max="10753" width="12.85546875" customWidth="1"/>
    <col min="10754" max="10754" width="19.7109375" customWidth="1"/>
    <col min="10755" max="10756" width="19.28515625" customWidth="1"/>
    <col min="10757" max="10757" width="16.140625" customWidth="1"/>
    <col min="10758" max="10758" width="14.28515625" customWidth="1"/>
    <col min="11009" max="11009" width="12.85546875" customWidth="1"/>
    <col min="11010" max="11010" width="19.7109375" customWidth="1"/>
    <col min="11011" max="11012" width="19.28515625" customWidth="1"/>
    <col min="11013" max="11013" width="16.140625" customWidth="1"/>
    <col min="11014" max="11014" width="14.28515625" customWidth="1"/>
    <col min="11265" max="11265" width="12.85546875" customWidth="1"/>
    <col min="11266" max="11266" width="19.7109375" customWidth="1"/>
    <col min="11267" max="11268" width="19.28515625" customWidth="1"/>
    <col min="11269" max="11269" width="16.140625" customWidth="1"/>
    <col min="11270" max="11270" width="14.28515625" customWidth="1"/>
    <col min="11521" max="11521" width="12.85546875" customWidth="1"/>
    <col min="11522" max="11522" width="19.7109375" customWidth="1"/>
    <col min="11523" max="11524" width="19.28515625" customWidth="1"/>
    <col min="11525" max="11525" width="16.140625" customWidth="1"/>
    <col min="11526" max="11526" width="14.28515625" customWidth="1"/>
    <col min="11777" max="11777" width="12.85546875" customWidth="1"/>
    <col min="11778" max="11778" width="19.7109375" customWidth="1"/>
    <col min="11779" max="11780" width="19.28515625" customWidth="1"/>
    <col min="11781" max="11781" width="16.140625" customWidth="1"/>
    <col min="11782" max="11782" width="14.28515625" customWidth="1"/>
    <col min="12033" max="12033" width="12.85546875" customWidth="1"/>
    <col min="12034" max="12034" width="19.7109375" customWidth="1"/>
    <col min="12035" max="12036" width="19.28515625" customWidth="1"/>
    <col min="12037" max="12037" width="16.140625" customWidth="1"/>
    <col min="12038" max="12038" width="14.28515625" customWidth="1"/>
    <col min="12289" max="12289" width="12.85546875" customWidth="1"/>
    <col min="12290" max="12290" width="19.7109375" customWidth="1"/>
    <col min="12291" max="12292" width="19.28515625" customWidth="1"/>
    <col min="12293" max="12293" width="16.140625" customWidth="1"/>
    <col min="12294" max="12294" width="14.28515625" customWidth="1"/>
    <col min="12545" max="12545" width="12.85546875" customWidth="1"/>
    <col min="12546" max="12546" width="19.7109375" customWidth="1"/>
    <col min="12547" max="12548" width="19.28515625" customWidth="1"/>
    <col min="12549" max="12549" width="16.140625" customWidth="1"/>
    <col min="12550" max="12550" width="14.28515625" customWidth="1"/>
    <col min="12801" max="12801" width="12.85546875" customWidth="1"/>
    <col min="12802" max="12802" width="19.7109375" customWidth="1"/>
    <col min="12803" max="12804" width="19.28515625" customWidth="1"/>
    <col min="12805" max="12805" width="16.140625" customWidth="1"/>
    <col min="12806" max="12806" width="14.28515625" customWidth="1"/>
    <col min="13057" max="13057" width="12.85546875" customWidth="1"/>
    <col min="13058" max="13058" width="19.7109375" customWidth="1"/>
    <col min="13059" max="13060" width="19.28515625" customWidth="1"/>
    <col min="13061" max="13061" width="16.140625" customWidth="1"/>
    <col min="13062" max="13062" width="14.28515625" customWidth="1"/>
    <col min="13313" max="13313" width="12.85546875" customWidth="1"/>
    <col min="13314" max="13314" width="19.7109375" customWidth="1"/>
    <col min="13315" max="13316" width="19.28515625" customWidth="1"/>
    <col min="13317" max="13317" width="16.140625" customWidth="1"/>
    <col min="13318" max="13318" width="14.28515625" customWidth="1"/>
    <col min="13569" max="13569" width="12.85546875" customWidth="1"/>
    <col min="13570" max="13570" width="19.7109375" customWidth="1"/>
    <col min="13571" max="13572" width="19.28515625" customWidth="1"/>
    <col min="13573" max="13573" width="16.140625" customWidth="1"/>
    <col min="13574" max="13574" width="14.28515625" customWidth="1"/>
    <col min="13825" max="13825" width="12.85546875" customWidth="1"/>
    <col min="13826" max="13826" width="19.7109375" customWidth="1"/>
    <col min="13827" max="13828" width="19.28515625" customWidth="1"/>
    <col min="13829" max="13829" width="16.140625" customWidth="1"/>
    <col min="13830" max="13830" width="14.28515625" customWidth="1"/>
    <col min="14081" max="14081" width="12.85546875" customWidth="1"/>
    <col min="14082" max="14082" width="19.7109375" customWidth="1"/>
    <col min="14083" max="14084" width="19.28515625" customWidth="1"/>
    <col min="14085" max="14085" width="16.140625" customWidth="1"/>
    <col min="14086" max="14086" width="14.28515625" customWidth="1"/>
    <col min="14337" max="14337" width="12.85546875" customWidth="1"/>
    <col min="14338" max="14338" width="19.7109375" customWidth="1"/>
    <col min="14339" max="14340" width="19.28515625" customWidth="1"/>
    <col min="14341" max="14341" width="16.140625" customWidth="1"/>
    <col min="14342" max="14342" width="14.28515625" customWidth="1"/>
    <col min="14593" max="14593" width="12.85546875" customWidth="1"/>
    <col min="14594" max="14594" width="19.7109375" customWidth="1"/>
    <col min="14595" max="14596" width="19.28515625" customWidth="1"/>
    <col min="14597" max="14597" width="16.140625" customWidth="1"/>
    <col min="14598" max="14598" width="14.28515625" customWidth="1"/>
    <col min="14849" max="14849" width="12.85546875" customWidth="1"/>
    <col min="14850" max="14850" width="19.7109375" customWidth="1"/>
    <col min="14851" max="14852" width="19.28515625" customWidth="1"/>
    <col min="14853" max="14853" width="16.140625" customWidth="1"/>
    <col min="14854" max="14854" width="14.28515625" customWidth="1"/>
    <col min="15105" max="15105" width="12.85546875" customWidth="1"/>
    <col min="15106" max="15106" width="19.7109375" customWidth="1"/>
    <col min="15107" max="15108" width="19.28515625" customWidth="1"/>
    <col min="15109" max="15109" width="16.140625" customWidth="1"/>
    <col min="15110" max="15110" width="14.28515625" customWidth="1"/>
    <col min="15361" max="15361" width="12.85546875" customWidth="1"/>
    <col min="15362" max="15362" width="19.7109375" customWidth="1"/>
    <col min="15363" max="15364" width="19.28515625" customWidth="1"/>
    <col min="15365" max="15365" width="16.140625" customWidth="1"/>
    <col min="15366" max="15366" width="14.28515625" customWidth="1"/>
    <col min="15617" max="15617" width="12.85546875" customWidth="1"/>
    <col min="15618" max="15618" width="19.7109375" customWidth="1"/>
    <col min="15619" max="15620" width="19.28515625" customWidth="1"/>
    <col min="15621" max="15621" width="16.140625" customWidth="1"/>
    <col min="15622" max="15622" width="14.28515625" customWidth="1"/>
    <col min="15873" max="15873" width="12.85546875" customWidth="1"/>
    <col min="15874" max="15874" width="19.7109375" customWidth="1"/>
    <col min="15875" max="15876" width="19.28515625" customWidth="1"/>
    <col min="15877" max="15877" width="16.140625" customWidth="1"/>
    <col min="15878" max="15878" width="14.28515625" customWidth="1"/>
    <col min="16129" max="16129" width="12.85546875" customWidth="1"/>
    <col min="16130" max="16130" width="19.7109375" customWidth="1"/>
    <col min="16131" max="16132" width="19.28515625" customWidth="1"/>
    <col min="16133" max="16133" width="16.140625" customWidth="1"/>
    <col min="16134" max="16134" width="14.28515625" customWidth="1"/>
  </cols>
  <sheetData>
    <row r="1" spans="1:7" x14ac:dyDescent="0.2">
      <c r="A1" s="185" t="s">
        <v>359</v>
      </c>
      <c r="B1" s="185"/>
      <c r="C1" s="185"/>
      <c r="D1" s="185"/>
      <c r="E1" s="186"/>
      <c r="F1" s="187"/>
    </row>
    <row r="2" spans="1:7" x14ac:dyDescent="0.2">
      <c r="A2" s="185" t="s">
        <v>56</v>
      </c>
      <c r="B2" s="185"/>
      <c r="C2" s="185"/>
      <c r="D2" s="185"/>
      <c r="E2" s="82"/>
      <c r="F2" s="43"/>
    </row>
    <row r="3" spans="1:7" x14ac:dyDescent="0.2">
      <c r="A3" s="185"/>
      <c r="B3" s="185"/>
      <c r="C3" s="185"/>
      <c r="D3" s="185"/>
      <c r="E3" s="82"/>
      <c r="F3" s="43"/>
    </row>
    <row r="4" spans="1:7" x14ac:dyDescent="0.2">
      <c r="A4" s="122"/>
      <c r="B4" s="122"/>
      <c r="C4" s="122"/>
      <c r="D4" s="122"/>
      <c r="E4" s="85"/>
      <c r="F4" s="118"/>
    </row>
    <row r="5" spans="1:7" x14ac:dyDescent="0.2">
      <c r="A5" s="156"/>
      <c r="B5" s="156"/>
      <c r="C5" s="156"/>
      <c r="D5" s="156"/>
      <c r="E5" s="156"/>
      <c r="F5" s="156"/>
    </row>
    <row r="6" spans="1:7" x14ac:dyDescent="0.2">
      <c r="A6" s="296" t="s">
        <v>423</v>
      </c>
      <c r="B6" s="296"/>
      <c r="C6" s="296"/>
      <c r="D6" s="296"/>
      <c r="E6" s="296"/>
      <c r="F6" s="296"/>
    </row>
    <row r="7" spans="1:7" x14ac:dyDescent="0.2">
      <c r="A7" s="297" t="s">
        <v>424</v>
      </c>
      <c r="B7" s="297" t="s">
        <v>3</v>
      </c>
      <c r="C7" s="298" t="s">
        <v>425</v>
      </c>
      <c r="D7" s="298"/>
      <c r="E7" s="298" t="s">
        <v>426</v>
      </c>
      <c r="F7" s="298"/>
    </row>
    <row r="8" spans="1:7" x14ac:dyDescent="0.2">
      <c r="A8" s="297"/>
      <c r="B8" s="297"/>
      <c r="C8" s="188" t="s">
        <v>427</v>
      </c>
      <c r="D8" s="188" t="s">
        <v>428</v>
      </c>
      <c r="E8" s="188" t="s">
        <v>427</v>
      </c>
      <c r="F8" s="188" t="s">
        <v>428</v>
      </c>
    </row>
    <row r="9" spans="1:7" x14ac:dyDescent="0.2">
      <c r="A9" s="189"/>
      <c r="B9" s="190"/>
      <c r="C9" s="190"/>
      <c r="D9" s="190"/>
      <c r="E9" s="190"/>
      <c r="F9" s="191"/>
    </row>
    <row r="10" spans="1:7" x14ac:dyDescent="0.2">
      <c r="A10" s="293" t="s">
        <v>429</v>
      </c>
      <c r="B10" s="294"/>
      <c r="C10" s="294"/>
      <c r="D10" s="294"/>
      <c r="E10" s="294"/>
      <c r="F10" s="295"/>
    </row>
    <row r="11" spans="1:7" ht="15" x14ac:dyDescent="0.25">
      <c r="A11" s="192" t="s">
        <v>430</v>
      </c>
      <c r="B11" s="193" t="s">
        <v>431</v>
      </c>
      <c r="C11" s="194"/>
      <c r="D11" s="194"/>
      <c r="E11" s="194"/>
      <c r="F11" s="194"/>
      <c r="G11" s="83"/>
    </row>
    <row r="12" spans="1:7" x14ac:dyDescent="0.2">
      <c r="A12" s="195" t="s">
        <v>432</v>
      </c>
      <c r="B12" s="196" t="s">
        <v>433</v>
      </c>
      <c r="C12" s="197"/>
      <c r="D12" s="197"/>
      <c r="E12" s="197"/>
      <c r="F12" s="197"/>
    </row>
    <row r="13" spans="1:7" x14ac:dyDescent="0.2">
      <c r="A13" s="195" t="s">
        <v>434</v>
      </c>
      <c r="B13" s="196" t="s">
        <v>435</v>
      </c>
      <c r="C13" s="197"/>
      <c r="D13" s="197"/>
      <c r="E13" s="197"/>
      <c r="F13" s="197"/>
    </row>
    <row r="14" spans="1:7" x14ac:dyDescent="0.2">
      <c r="A14" s="195" t="s">
        <v>436</v>
      </c>
      <c r="B14" s="196" t="s">
        <v>437</v>
      </c>
      <c r="C14" s="197"/>
      <c r="D14" s="197"/>
      <c r="E14" s="197"/>
      <c r="F14" s="197"/>
    </row>
    <row r="15" spans="1:7" x14ac:dyDescent="0.2">
      <c r="A15" s="195" t="s">
        <v>438</v>
      </c>
      <c r="B15" s="196" t="s">
        <v>439</v>
      </c>
      <c r="C15" s="197"/>
      <c r="D15" s="197"/>
      <c r="E15" s="197"/>
      <c r="F15" s="197"/>
    </row>
    <row r="16" spans="1:7" x14ac:dyDescent="0.2">
      <c r="A16" s="195" t="s">
        <v>440</v>
      </c>
      <c r="B16" s="196" t="s">
        <v>441</v>
      </c>
      <c r="C16" s="197"/>
      <c r="D16" s="197"/>
      <c r="E16" s="197"/>
      <c r="F16" s="197"/>
    </row>
    <row r="17" spans="1:6" x14ac:dyDescent="0.2">
      <c r="A17" s="195" t="s">
        <v>442</v>
      </c>
      <c r="B17" s="196" t="s">
        <v>443</v>
      </c>
      <c r="C17" s="197"/>
      <c r="D17" s="197"/>
      <c r="E17" s="197"/>
      <c r="F17" s="197"/>
    </row>
    <row r="18" spans="1:6" x14ac:dyDescent="0.2">
      <c r="A18" s="195" t="s">
        <v>444</v>
      </c>
      <c r="B18" s="196" t="s">
        <v>445</v>
      </c>
      <c r="C18" s="197"/>
      <c r="D18" s="197"/>
      <c r="E18" s="197"/>
      <c r="F18" s="197"/>
    </row>
    <row r="19" spans="1:6" x14ac:dyDescent="0.2">
      <c r="A19" s="198" t="s">
        <v>446</v>
      </c>
      <c r="B19" s="199" t="s">
        <v>447</v>
      </c>
      <c r="C19" s="200"/>
      <c r="D19" s="200"/>
      <c r="E19" s="200"/>
      <c r="F19" s="200"/>
    </row>
    <row r="20" spans="1:6" x14ac:dyDescent="0.2">
      <c r="A20" s="201" t="s">
        <v>291</v>
      </c>
      <c r="B20" s="202" t="s">
        <v>63</v>
      </c>
      <c r="C20" s="203">
        <f>SUM(C11:C19)</f>
        <v>0</v>
      </c>
      <c r="D20" s="203">
        <f>SUM(D11:D19)</f>
        <v>0</v>
      </c>
      <c r="E20" s="203">
        <f>SUM(E11:E19)</f>
        <v>0</v>
      </c>
      <c r="F20" s="204">
        <f>SUM(F11:F19)</f>
        <v>0</v>
      </c>
    </row>
    <row r="21" spans="1:6" x14ac:dyDescent="0.2">
      <c r="A21" s="205"/>
      <c r="B21" s="206"/>
      <c r="C21" s="207"/>
      <c r="D21" s="207"/>
      <c r="E21" s="207"/>
      <c r="F21" s="208"/>
    </row>
    <row r="22" spans="1:6" x14ac:dyDescent="0.2">
      <c r="A22" s="293" t="s">
        <v>448</v>
      </c>
      <c r="B22" s="294"/>
      <c r="C22" s="294"/>
      <c r="D22" s="294"/>
      <c r="E22" s="294"/>
      <c r="F22" s="295"/>
    </row>
    <row r="23" spans="1:6" x14ac:dyDescent="0.2">
      <c r="A23" s="192" t="s">
        <v>449</v>
      </c>
      <c r="B23" s="193" t="s">
        <v>450</v>
      </c>
      <c r="C23" s="194"/>
      <c r="D23" s="194"/>
      <c r="E23" s="194"/>
      <c r="F23" s="194"/>
    </row>
    <row r="24" spans="1:6" x14ac:dyDescent="0.2">
      <c r="A24" s="195" t="s">
        <v>451</v>
      </c>
      <c r="B24" s="196" t="s">
        <v>452</v>
      </c>
      <c r="C24" s="197"/>
      <c r="D24" s="197"/>
      <c r="E24" s="197"/>
      <c r="F24" s="197"/>
    </row>
    <row r="25" spans="1:6" x14ac:dyDescent="0.2">
      <c r="A25" s="195" t="s">
        <v>453</v>
      </c>
      <c r="B25" s="196" t="s">
        <v>454</v>
      </c>
      <c r="C25" s="197"/>
      <c r="D25" s="197"/>
      <c r="E25" s="197"/>
      <c r="F25" s="197"/>
    </row>
    <row r="26" spans="1:6" x14ac:dyDescent="0.2">
      <c r="A26" s="195" t="s">
        <v>455</v>
      </c>
      <c r="B26" s="196" t="s">
        <v>456</v>
      </c>
      <c r="C26" s="197"/>
      <c r="D26" s="197"/>
      <c r="E26" s="197"/>
      <c r="F26" s="197"/>
    </row>
    <row r="27" spans="1:6" x14ac:dyDescent="0.2">
      <c r="A27" s="195" t="s">
        <v>457</v>
      </c>
      <c r="B27" s="196" t="s">
        <v>458</v>
      </c>
      <c r="C27" s="197"/>
      <c r="D27" s="197"/>
      <c r="E27" s="197"/>
      <c r="F27" s="197"/>
    </row>
    <row r="28" spans="1:6" x14ac:dyDescent="0.2">
      <c r="A28" s="195" t="s">
        <v>459</v>
      </c>
      <c r="B28" s="196" t="s">
        <v>460</v>
      </c>
      <c r="C28" s="197"/>
      <c r="D28" s="197"/>
      <c r="E28" s="197"/>
      <c r="F28" s="197"/>
    </row>
    <row r="29" spans="1:6" x14ac:dyDescent="0.2">
      <c r="A29" s="195" t="s">
        <v>461</v>
      </c>
      <c r="B29" s="196" t="s">
        <v>462</v>
      </c>
      <c r="C29" s="197"/>
      <c r="D29" s="197"/>
      <c r="E29" s="197"/>
      <c r="F29" s="197"/>
    </row>
    <row r="30" spans="1:6" x14ac:dyDescent="0.2">
      <c r="A30" s="195" t="s">
        <v>463</v>
      </c>
      <c r="B30" s="196" t="s">
        <v>464</v>
      </c>
      <c r="C30" s="197"/>
      <c r="D30" s="197"/>
      <c r="E30" s="197"/>
      <c r="F30" s="197"/>
    </row>
    <row r="31" spans="1:6" x14ac:dyDescent="0.2">
      <c r="A31" s="195" t="s">
        <v>465</v>
      </c>
      <c r="B31" s="196" t="s">
        <v>466</v>
      </c>
      <c r="C31" s="197"/>
      <c r="D31" s="197"/>
      <c r="E31" s="197"/>
      <c r="F31" s="197"/>
    </row>
    <row r="32" spans="1:6" x14ac:dyDescent="0.2">
      <c r="A32" s="198" t="s">
        <v>467</v>
      </c>
      <c r="B32" s="199" t="s">
        <v>468</v>
      </c>
      <c r="C32" s="200"/>
      <c r="D32" s="200"/>
      <c r="E32" s="200"/>
      <c r="F32" s="200"/>
    </row>
    <row r="33" spans="1:6" x14ac:dyDescent="0.2">
      <c r="A33" s="209" t="s">
        <v>302</v>
      </c>
      <c r="B33" s="210" t="s">
        <v>469</v>
      </c>
      <c r="C33" s="210">
        <f>SUM(C23:C32)</f>
        <v>0</v>
      </c>
      <c r="D33" s="210">
        <f>SUM(D23:D32)</f>
        <v>0</v>
      </c>
      <c r="E33" s="210">
        <f>SUM(E23:E32)</f>
        <v>0</v>
      </c>
      <c r="F33" s="211">
        <f>SUM(F23:F32)</f>
        <v>0</v>
      </c>
    </row>
    <row r="34" spans="1:6" x14ac:dyDescent="0.2">
      <c r="A34" s="212"/>
      <c r="B34" s="134"/>
      <c r="C34" s="157"/>
      <c r="D34" s="157"/>
      <c r="E34" s="157"/>
      <c r="F34" s="213"/>
    </row>
    <row r="35" spans="1:6" x14ac:dyDescent="0.2">
      <c r="A35" s="293" t="s">
        <v>470</v>
      </c>
      <c r="B35" s="294"/>
      <c r="C35" s="294"/>
      <c r="D35" s="294"/>
      <c r="E35" s="294"/>
      <c r="F35" s="295"/>
    </row>
    <row r="36" spans="1:6" x14ac:dyDescent="0.2">
      <c r="A36" s="192" t="s">
        <v>471</v>
      </c>
      <c r="B36" s="193" t="s">
        <v>472</v>
      </c>
      <c r="C36" s="194"/>
      <c r="D36" s="194"/>
      <c r="E36" s="194"/>
      <c r="F36" s="194"/>
    </row>
    <row r="37" spans="1:6" x14ac:dyDescent="0.2">
      <c r="A37" s="195" t="s">
        <v>473</v>
      </c>
      <c r="B37" s="196" t="s">
        <v>474</v>
      </c>
      <c r="C37" s="197"/>
      <c r="D37" s="197"/>
      <c r="E37" s="197"/>
      <c r="F37" s="197"/>
    </row>
    <row r="38" spans="1:6" x14ac:dyDescent="0.2">
      <c r="A38" s="195" t="s">
        <v>475</v>
      </c>
      <c r="B38" s="196" t="s">
        <v>476</v>
      </c>
      <c r="C38" s="197"/>
      <c r="D38" s="197"/>
      <c r="E38" s="197"/>
      <c r="F38" s="197"/>
    </row>
    <row r="39" spans="1:6" x14ac:dyDescent="0.2">
      <c r="A39" s="195" t="s">
        <v>477</v>
      </c>
      <c r="B39" s="196" t="s">
        <v>478</v>
      </c>
      <c r="C39" s="197"/>
      <c r="D39" s="197"/>
      <c r="E39" s="197"/>
      <c r="F39" s="197"/>
    </row>
    <row r="40" spans="1:6" x14ac:dyDescent="0.2">
      <c r="A40" s="198" t="s">
        <v>479</v>
      </c>
      <c r="B40" s="199" t="s">
        <v>480</v>
      </c>
      <c r="C40" s="200"/>
      <c r="D40" s="200"/>
      <c r="E40" s="200"/>
      <c r="F40" s="200"/>
    </row>
    <row r="41" spans="1:6" x14ac:dyDescent="0.2">
      <c r="A41" s="209" t="s">
        <v>312</v>
      </c>
      <c r="B41" s="210" t="s">
        <v>469</v>
      </c>
      <c r="C41" s="210">
        <f>SUM(C36:C40)</f>
        <v>0</v>
      </c>
      <c r="D41" s="210">
        <f>SUM(D36:D40)</f>
        <v>0</v>
      </c>
      <c r="E41" s="210">
        <f>SUM(E36:E40)</f>
        <v>0</v>
      </c>
      <c r="F41" s="211">
        <f>SUM(F36:F40)</f>
        <v>0</v>
      </c>
    </row>
    <row r="42" spans="1:6" x14ac:dyDescent="0.2">
      <c r="A42" s="212"/>
      <c r="B42" s="134"/>
      <c r="C42" s="157"/>
      <c r="D42" s="157"/>
      <c r="E42" s="157"/>
      <c r="F42" s="213"/>
    </row>
    <row r="43" spans="1:6" x14ac:dyDescent="0.2">
      <c r="A43" s="293" t="s">
        <v>481</v>
      </c>
      <c r="B43" s="294"/>
      <c r="C43" s="294"/>
      <c r="D43" s="294"/>
      <c r="E43" s="294"/>
      <c r="F43" s="295"/>
    </row>
    <row r="44" spans="1:6" x14ac:dyDescent="0.2">
      <c r="A44" s="192" t="s">
        <v>482</v>
      </c>
      <c r="B44" s="193" t="s">
        <v>483</v>
      </c>
      <c r="C44" s="194"/>
      <c r="D44" s="194"/>
      <c r="E44" s="194"/>
      <c r="F44" s="194"/>
    </row>
    <row r="45" spans="1:6" ht="56.25" x14ac:dyDescent="0.2">
      <c r="A45" s="214" t="s">
        <v>484</v>
      </c>
      <c r="B45" s="215" t="s">
        <v>485</v>
      </c>
      <c r="C45" s="200"/>
      <c r="D45" s="200"/>
      <c r="E45" s="200"/>
      <c r="F45" s="200"/>
    </row>
    <row r="46" spans="1:6" x14ac:dyDescent="0.2">
      <c r="A46" s="209" t="s">
        <v>330</v>
      </c>
      <c r="B46" s="210" t="s">
        <v>63</v>
      </c>
      <c r="C46" s="210">
        <f>SUM(C44:C45)</f>
        <v>0</v>
      </c>
      <c r="D46" s="210">
        <f>SUM(D44:D45)</f>
        <v>0</v>
      </c>
      <c r="E46" s="210">
        <f>SUM(E44:E45)</f>
        <v>0</v>
      </c>
      <c r="F46" s="211">
        <f>SUM(F44:F45)</f>
        <v>0</v>
      </c>
    </row>
    <row r="47" spans="1:6" ht="15" x14ac:dyDescent="0.2">
      <c r="A47" s="299"/>
      <c r="B47" s="300"/>
      <c r="C47" s="300"/>
      <c r="D47" s="300"/>
      <c r="E47" s="300"/>
      <c r="F47" s="301"/>
    </row>
    <row r="48" spans="1:6" x14ac:dyDescent="0.2">
      <c r="A48" s="302" t="s">
        <v>486</v>
      </c>
      <c r="B48" s="302"/>
      <c r="C48" s="216">
        <f>C20+C33+C41+C46</f>
        <v>0</v>
      </c>
      <c r="D48" s="216">
        <f>D20+D33+D41+D46</f>
        <v>0</v>
      </c>
      <c r="E48" s="216">
        <f>E20+E33+E41+E46</f>
        <v>0</v>
      </c>
      <c r="F48" s="216">
        <f>F20+F33+F41+F46</f>
        <v>0</v>
      </c>
    </row>
    <row r="49" spans="1:6" x14ac:dyDescent="0.2">
      <c r="A49" s="217"/>
      <c r="B49" s="218"/>
      <c r="C49" s="218"/>
      <c r="D49" s="218"/>
      <c r="E49" s="218"/>
      <c r="F49" s="218"/>
    </row>
    <row r="50" spans="1:6" x14ac:dyDescent="0.2">
      <c r="A50" s="219"/>
      <c r="B50" s="220"/>
      <c r="C50" s="221"/>
      <c r="D50" s="221"/>
      <c r="E50" s="222"/>
      <c r="F50" s="108"/>
    </row>
    <row r="51" spans="1:6" x14ac:dyDescent="0.2">
      <c r="A51" s="218"/>
      <c r="B51" s="217"/>
      <c r="C51" s="217"/>
      <c r="D51" s="217"/>
      <c r="E51" s="217"/>
      <c r="F51" s="218"/>
    </row>
    <row r="52" spans="1:6" x14ac:dyDescent="0.2">
      <c r="A52" s="158"/>
      <c r="B52" s="51"/>
      <c r="C52" s="51"/>
      <c r="D52" s="51"/>
      <c r="E52" s="51"/>
      <c r="F52" s="51"/>
    </row>
  </sheetData>
  <sheetProtection selectLockedCells="1" selectUnlockedCells="1"/>
  <mergeCells count="11">
    <mergeCell ref="A22:F22"/>
    <mergeCell ref="A35:F35"/>
    <mergeCell ref="A43:F43"/>
    <mergeCell ref="A47:F47"/>
    <mergeCell ref="A48:B48"/>
    <mergeCell ref="A10:F10"/>
    <mergeCell ref="A6:F6"/>
    <mergeCell ref="A7:A8"/>
    <mergeCell ref="B7:B8"/>
    <mergeCell ref="C7:D7"/>
    <mergeCell ref="E7:F7"/>
  </mergeCells>
  <printOptions horizontalCentered="1"/>
  <pageMargins left="0.59055118110236227" right="0.59055118110236227" top="1.1023622047244095" bottom="1.0629921259842521" header="0.51181102362204722" footer="0.78740157480314965"/>
  <pageSetup paperSize="9" scale="72" orientation="portrait" useFirstPageNumber="1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RESUMO DO ORÇAMENTO</vt:lpstr>
      <vt:lpstr>ORÇAMENTO </vt:lpstr>
      <vt:lpstr>CPUs</vt:lpstr>
      <vt:lpstr>MEMÓRIA DE CÁLCULO GERAL</vt:lpstr>
      <vt:lpstr>Cronograma Físico-financeiro</vt:lpstr>
      <vt:lpstr>BDI</vt:lpstr>
      <vt:lpstr>BDI FORN.</vt:lpstr>
      <vt:lpstr>ENCARGOS SOCIAIS</vt:lpstr>
      <vt:lpstr>'Cronograma Físico-financeiro'!Area_de_impressao</vt:lpstr>
      <vt:lpstr>'ENCARGOS SOCIAIS'!Area_de_impressao</vt:lpstr>
      <vt:lpstr>'MEMÓRIA DE CÁLCULO GERAL'!Area_de_impressao</vt:lpstr>
      <vt:lpstr>'ORÇAMENTO '!Area_de_impressao</vt:lpstr>
      <vt:lpstr>'RESUMO DO ORÇAMENTO'!Area_de_impressao</vt:lpstr>
      <vt:lpstr>'Cronograma Físico-financeiro'!Titulos_de_impressao</vt:lpstr>
      <vt:lpstr>'MEMÓRIA DE CÁLCULO GERAL'!Titulos_de_impressao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Valmara de Souza Sandes</dc:creator>
  <cp:lastModifiedBy>José Dantas Mendes Neto</cp:lastModifiedBy>
  <cp:lastPrinted>2021-12-06T17:12:33Z</cp:lastPrinted>
  <dcterms:created xsi:type="dcterms:W3CDTF">2019-05-14T20:24:47Z</dcterms:created>
  <dcterms:modified xsi:type="dcterms:W3CDTF">2021-12-06T17:13:45Z</dcterms:modified>
</cp:coreProperties>
</file>