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/>
  <mc:AlternateContent xmlns:mc="http://schemas.openxmlformats.org/markup-compatibility/2006">
    <mc:Choice Requires="x15">
      <x15ac:absPath xmlns:x15ac="http://schemas.microsoft.com/office/spreadsheetml/2010/11/ac" url="C:\Users\valma\Desktop\Desktop\TR final Apoio a fiscalização\"/>
    </mc:Choice>
  </mc:AlternateContent>
  <xr:revisionPtr revIDLastSave="0" documentId="13_ncr:1_{47452F8B-7A0E-4BE1-9451-A4303F2945F8}" xr6:coauthVersionLast="47" xr6:coauthVersionMax="47" xr10:uidLastSave="{00000000-0000-0000-0000-000000000000}"/>
  <bookViews>
    <workbookView xWindow="-120" yWindow="-120" windowWidth="20730" windowHeight="11160" tabRatio="934" activeTab="10" xr2:uid="{00000000-000D-0000-FFFF-FFFF00000000}"/>
  </bookViews>
  <sheets>
    <sheet name="FSUP" sheetId="1" r:id="rId1"/>
    <sheet name="FSUP-I A - COORDENAÇÃO" sheetId="12" r:id="rId2"/>
    <sheet name="FSUP-I B - EQUIPE TÉCNICA" sheetId="2" r:id="rId3"/>
    <sheet name="FSUP-II VIAGENS" sheetId="3" r:id="rId4"/>
    <sheet name="FSUP-III Manutenção Operac" sheetId="4" r:id="rId5"/>
    <sheet name="FSUP-IV Det. custos Adm." sheetId="6" r:id="rId6"/>
    <sheet name="FSUP-V Det. Desp Fiscais" sheetId="7" r:id="rId7"/>
    <sheet name="FSUP-VI A - Det. Enc. Sociais" sheetId="13" r:id="rId8"/>
    <sheet name="FSUP-VI B - Det. Enc. Sociais" sheetId="8" r:id="rId9"/>
    <sheet name="FSUP-VII Serviços Téc." sheetId="11" r:id="rId10"/>
    <sheet name="FSUP-VIII Cronograma Financeiro" sheetId="9" r:id="rId11"/>
  </sheets>
  <definedNames>
    <definedName name="_xlnm.Print_Area" localSheetId="0">FSUP!$A$1:$O$30</definedName>
    <definedName name="_xlnm.Print_Area" localSheetId="1">'FSUP-I A - COORDENAÇÃO'!$A$1:$L$12</definedName>
    <definedName name="_xlnm.Print_Area" localSheetId="2">'FSUP-I B - EQUIPE TÉCNICA'!$A$1:$L$16</definedName>
    <definedName name="_xlnm.Print_Area" localSheetId="3">'FSUP-II VIAGENS'!$A$1:$I$16</definedName>
    <definedName name="_xlnm.Print_Area" localSheetId="4">'FSUP-III Manutenção Operac'!$A$1:$K$11</definedName>
    <definedName name="_xlnm.Print_Area" localSheetId="6">'FSUP-V Det. Desp Fiscais'!$A$1:$H$23</definedName>
    <definedName name="_xlnm.Print_Area" localSheetId="10">'FSUP-VIII Cronograma Financeiro'!$B$1:$H$18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3" l="1"/>
  <c r="E13" i="3"/>
  <c r="E12" i="3"/>
  <c r="D10" i="12"/>
  <c r="L10" i="12" s="1"/>
  <c r="G22" i="11"/>
  <c r="G21" i="11"/>
  <c r="G20" i="11"/>
  <c r="G19" i="11"/>
  <c r="G18" i="11"/>
  <c r="G17" i="11"/>
  <c r="G16" i="11"/>
  <c r="G14" i="11"/>
  <c r="G13" i="11"/>
  <c r="G12" i="11"/>
  <c r="G11" i="11"/>
  <c r="G10" i="11"/>
  <c r="G9" i="11"/>
  <c r="G10" i="4"/>
  <c r="J10" i="4"/>
  <c r="G8" i="4"/>
  <c r="G9" i="4"/>
  <c r="G42" i="11" l="1"/>
  <c r="K10" i="4"/>
  <c r="I10" i="4"/>
  <c r="F20" i="6"/>
  <c r="G15" i="2" s="1"/>
  <c r="F43" i="13"/>
  <c r="F38" i="13"/>
  <c r="F30" i="13"/>
  <c r="F17" i="13"/>
  <c r="K10" i="12"/>
  <c r="G10" i="12"/>
  <c r="L12" i="12"/>
  <c r="N7" i="1" s="1"/>
  <c r="K15" i="2"/>
  <c r="D15" i="2"/>
  <c r="L15" i="2" s="1"/>
  <c r="G8" i="13" l="1"/>
  <c r="F45" i="13"/>
  <c r="F10" i="12" s="1"/>
  <c r="H10" i="12" s="1"/>
  <c r="G13" i="3"/>
  <c r="H13" i="3"/>
  <c r="I13" i="3" s="1"/>
  <c r="H12" i="3"/>
  <c r="I12" i="3" s="1"/>
  <c r="H9" i="3"/>
  <c r="I9" i="3" s="1"/>
  <c r="G9" i="3"/>
  <c r="N25" i="1" l="1"/>
  <c r="N26" i="1" s="1"/>
  <c r="G12" i="3"/>
  <c r="G12" i="2"/>
  <c r="G13" i="2"/>
  <c r="G14" i="2"/>
  <c r="G11" i="2"/>
  <c r="D12" i="2"/>
  <c r="L12" i="2" s="1"/>
  <c r="D14" i="2"/>
  <c r="L14" i="2" s="1"/>
  <c r="D13" i="2"/>
  <c r="L13" i="2" s="1"/>
  <c r="D11" i="2"/>
  <c r="K14" i="2"/>
  <c r="K13" i="2"/>
  <c r="K12" i="2"/>
  <c r="K11" i="2" l="1"/>
  <c r="F30" i="8" l="1"/>
  <c r="L11" i="2" l="1"/>
  <c r="L16" i="2" s="1"/>
  <c r="G41" i="13" l="1"/>
  <c r="G37" i="13"/>
  <c r="G23" i="13"/>
  <c r="G9" i="13"/>
  <c r="G36" i="13"/>
  <c r="G22" i="13"/>
  <c r="G33" i="13"/>
  <c r="G38" i="13" s="1"/>
  <c r="G15" i="13"/>
  <c r="G14" i="13"/>
  <c r="G34" i="13"/>
  <c r="G28" i="13"/>
  <c r="G13" i="13"/>
  <c r="G25" i="13"/>
  <c r="G10" i="13"/>
  <c r="G42" i="13"/>
  <c r="G27" i="13"/>
  <c r="G11" i="13"/>
  <c r="G12" i="13"/>
  <c r="G16" i="13"/>
  <c r="G24" i="13"/>
  <c r="G29" i="13"/>
  <c r="G35" i="13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7" i="13" l="1"/>
  <c r="G30" i="13"/>
  <c r="G43" i="13"/>
  <c r="J9" i="4"/>
  <c r="K9" i="4" s="1"/>
  <c r="I9" i="4"/>
  <c r="J8" i="4"/>
  <c r="K8" i="4" s="1"/>
  <c r="I8" i="4"/>
  <c r="G45" i="13" l="1"/>
  <c r="N8" i="1" s="1"/>
  <c r="G16" i="3"/>
  <c r="N13" i="1" s="1"/>
  <c r="I11" i="4"/>
  <c r="K11" i="4"/>
  <c r="F17" i="7"/>
  <c r="G8" i="7" s="1"/>
  <c r="F17" i="8"/>
  <c r="F38" i="8"/>
  <c r="F43" i="8"/>
  <c r="F45" i="8" l="1"/>
  <c r="F15" i="2" s="1"/>
  <c r="H15" i="2" s="1"/>
  <c r="N16" i="1"/>
  <c r="G9" i="7"/>
  <c r="G10" i="7"/>
  <c r="F13" i="2" l="1"/>
  <c r="F14" i="2"/>
  <c r="F11" i="2"/>
  <c r="F12" i="2"/>
  <c r="G25" i="8"/>
  <c r="G27" i="8"/>
  <c r="G34" i="8"/>
  <c r="G28" i="8"/>
  <c r="G33" i="8"/>
  <c r="G29" i="8"/>
  <c r="G13" i="8"/>
  <c r="G16" i="8"/>
  <c r="G9" i="8"/>
  <c r="G41" i="8"/>
  <c r="G12" i="8"/>
  <c r="N11" i="1"/>
  <c r="G35" i="8"/>
  <c r="G37" i="8"/>
  <c r="G36" i="8"/>
  <c r="G14" i="8"/>
  <c r="G22" i="8"/>
  <c r="G8" i="8"/>
  <c r="G24" i="8"/>
  <c r="G15" i="8"/>
  <c r="G10" i="8"/>
  <c r="G42" i="8"/>
  <c r="G23" i="8"/>
  <c r="G11" i="8"/>
  <c r="G17" i="7"/>
  <c r="I10" i="12" s="1"/>
  <c r="J10" i="12" s="1"/>
  <c r="I15" i="2" l="1"/>
  <c r="J15" i="2" s="1"/>
  <c r="N19" i="1"/>
  <c r="H11" i="2"/>
  <c r="I11" i="2" s="1"/>
  <c r="H14" i="2"/>
  <c r="I14" i="2" s="1"/>
  <c r="J14" i="2" s="1"/>
  <c r="H12" i="2"/>
  <c r="I12" i="2" s="1"/>
  <c r="J12" i="2" s="1"/>
  <c r="H13" i="2"/>
  <c r="I13" i="2" s="1"/>
  <c r="G30" i="8"/>
  <c r="I16" i="3"/>
  <c r="N12" i="1"/>
  <c r="N18" i="1" s="1"/>
  <c r="G43" i="8"/>
  <c r="G38" i="8"/>
  <c r="G17" i="8"/>
  <c r="N20" i="1" l="1"/>
  <c r="N21" i="1" s="1"/>
  <c r="J11" i="2"/>
  <c r="J13" i="2"/>
  <c r="G7" i="6"/>
  <c r="G45" i="8"/>
  <c r="G9" i="6" l="1"/>
  <c r="G8" i="6"/>
  <c r="H10" i="7"/>
  <c r="G20" i="6" l="1"/>
  <c r="H9" i="7"/>
  <c r="N22" i="1"/>
  <c r="N29" i="1" s="1"/>
  <c r="H8" i="7"/>
  <c r="H9" i="9" l="1"/>
  <c r="H13" i="9"/>
  <c r="H17" i="9"/>
  <c r="H12" i="9"/>
  <c r="H16" i="9"/>
  <c r="H10" i="9"/>
  <c r="H14" i="9"/>
  <c r="H6" i="9"/>
  <c r="H7" i="9"/>
  <c r="H11" i="9"/>
  <c r="H15" i="9"/>
  <c r="H8" i="9"/>
  <c r="H17" i="7"/>
  <c r="H18" i="9" l="1"/>
</calcChain>
</file>

<file path=xl/sharedStrings.xml><?xml version="1.0" encoding="utf-8"?>
<sst xmlns="http://schemas.openxmlformats.org/spreadsheetml/2006/main" count="463" uniqueCount="247">
  <si>
    <t>CODIGO:</t>
  </si>
  <si>
    <t>FSUP</t>
  </si>
  <si>
    <t>PROJETO:</t>
  </si>
  <si>
    <t>OBJETO:</t>
  </si>
  <si>
    <t>EDITAL:</t>
  </si>
  <si>
    <t>MÃO-DE-OBRA</t>
  </si>
  <si>
    <t>MANUTENÇÃO OPERACIONAL</t>
  </si>
  <si>
    <t>TOTAL DOS CUSTOS DIRETOS</t>
  </si>
  <si>
    <t>TOTAL DO CUSTOS INDIRETOS</t>
  </si>
  <si>
    <t>EQUIPE TÉCNICA</t>
  </si>
  <si>
    <t>COMPOSIÇÃO DOS SALÁRIOS POR PROFISSÃO/FUNÇÃO</t>
  </si>
  <si>
    <t xml:space="preserve">CUSTOS </t>
  </si>
  <si>
    <t>SALÁRIO</t>
  </si>
  <si>
    <t>ENC.</t>
  </si>
  <si>
    <t xml:space="preserve">CUSTO 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</si>
  <si>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</si>
  <si>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</si>
  <si>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</si>
  <si>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</si>
  <si>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</si>
  <si>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</si>
  <si>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</si>
  <si>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</si>
  <si>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</si>
  <si>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</si>
  <si>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</si>
  <si>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</si>
  <si>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</si>
  <si>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B1</t>
  </si>
  <si>
    <t>B2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</si>
  <si>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</si>
  <si>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</si>
  <si>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</si>
  <si>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</si>
  <si>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</si>
  <si>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</si>
  <si>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</si>
  <si>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</si>
  <si>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</si>
  <si>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</si>
  <si>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</si>
  <si>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NÍVEL TÉCNICO</t>
  </si>
  <si>
    <t>TOTAIS DOS  SALÁRIOS DA EQUIPE</t>
  </si>
  <si>
    <t>FSUP-II</t>
  </si>
  <si>
    <t>SIMBOLO</t>
  </si>
  <si>
    <t>ROTEIRO</t>
  </si>
  <si>
    <t>CUSTO</t>
  </si>
  <si>
    <t>PREÇO</t>
  </si>
  <si>
    <t>UNITÁRIO</t>
  </si>
  <si>
    <t>TOTAL</t>
  </si>
  <si>
    <t>A</t>
  </si>
  <si>
    <t>TOTAIS DE CUSTOS E DE PREÇOS DE PASSAGENS E DIÁRIAS</t>
  </si>
  <si>
    <t>FSUP-III</t>
  </si>
  <si>
    <t>DISCRIMINAÇÃO</t>
  </si>
  <si>
    <t>UND</t>
  </si>
  <si>
    <r>
      <rPr>
        <b/>
        <sz val="7"/>
        <rFont val="Arial"/>
        <family val="2"/>
      </rPr>
      <t xml:space="preserve">CUSTOS </t>
    </r>
    <r>
      <rPr>
        <b/>
        <vertAlign val="superscript"/>
        <sz val="8"/>
        <rFont val="Arial"/>
        <family val="2"/>
      </rPr>
      <t>2</t>
    </r>
  </si>
  <si>
    <r>
      <rPr>
        <b/>
        <sz val="7"/>
        <rFont val="Arial"/>
        <family val="2"/>
      </rPr>
      <t xml:space="preserve">PREÇOS </t>
    </r>
    <r>
      <rPr>
        <b/>
        <vertAlign val="superscript"/>
        <sz val="8"/>
        <rFont val="Arial"/>
        <family val="2"/>
      </rPr>
      <t>3</t>
    </r>
  </si>
  <si>
    <t>UNT</t>
  </si>
  <si>
    <t>mês</t>
  </si>
  <si>
    <t>Total dos custos e dos preços dos serv. gráficos/computação</t>
  </si>
  <si>
    <t>FSUP-V</t>
  </si>
  <si>
    <t>SEQ.</t>
  </si>
  <si>
    <t>VALORES</t>
  </si>
  <si>
    <t>%</t>
  </si>
  <si>
    <t>R$</t>
  </si>
  <si>
    <t>Custos da equipe da administração central da empresa consultora(diretoria,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</si>
  <si>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</si>
  <si>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</si>
  <si>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</si>
  <si>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r>
      <rPr>
        <b/>
        <sz val="8"/>
        <rFont val="Arial"/>
        <family val="2"/>
      </rPr>
      <t xml:space="preserve">DISCRIMINAÇÃO </t>
    </r>
    <r>
      <rPr>
        <b/>
        <vertAlign val="superscript"/>
        <sz val="9"/>
        <rFont val="Arial"/>
        <family val="2"/>
      </rPr>
      <t>1</t>
    </r>
  </si>
  <si>
    <r>
      <rPr>
        <b/>
        <sz val="8"/>
        <rFont val="Arial"/>
        <family val="2"/>
      </rPr>
      <t xml:space="preserve"> DF (%) </t>
    </r>
    <r>
      <rPr>
        <b/>
        <vertAlign val="superscript"/>
        <sz val="9"/>
        <rFont val="Arial"/>
        <family val="2"/>
      </rPr>
      <t>2</t>
    </r>
  </si>
  <si>
    <r>
      <rPr>
        <b/>
        <sz val="8"/>
        <rFont val="Arial"/>
        <family val="2"/>
      </rPr>
      <t xml:space="preserve">DF' (%) </t>
    </r>
    <r>
      <rPr>
        <b/>
        <vertAlign val="superscript"/>
        <sz val="9"/>
        <rFont val="Arial"/>
        <family val="2"/>
      </rPr>
      <t>3</t>
    </r>
  </si>
  <si>
    <t>1 - ISS</t>
  </si>
  <si>
    <t>2 - PIS</t>
  </si>
  <si>
    <t>3 - COFINS</t>
  </si>
  <si>
    <t xml:space="preserve">TOTAIS DE DESPESAS FISCAIS </t>
  </si>
  <si>
    <t>Observação:</t>
  </si>
  <si>
    <t>1 - DISCRIMINAR OS TRIBUTOS QUE INCIDEM SOBRE OS CUSTOS DA PRESTAÇÃO DOS SERVIÇOS</t>
  </si>
  <si>
    <r>
      <rPr>
        <sz val="8"/>
        <rFont val="Arial"/>
        <family val="2"/>
      </rPr>
      <t>2 -</t>
    </r>
    <r>
      <rPr>
        <b/>
        <sz val="8"/>
        <rFont val="Arial"/>
        <family val="2"/>
      </rPr>
      <t xml:space="preserve"> DF</t>
    </r>
    <r>
      <rPr>
        <sz val="8"/>
        <rFont val="Arial"/>
        <family val="2"/>
      </rPr>
      <t xml:space="preserve"> = INDICAR OS % DE CADA TRIBUTO E A SOMA DOS MESMOS (ex: ISS 5% + PIS 1,65% + COFINS 7,60% = 14,25%)</t>
    </r>
  </si>
  <si>
    <t xml:space="preserve">3 - AS DESPESAS FISCAIS (DF) INCIDEM SOBRE O TOTAL DA FATURA (EXCETO SERVIÇOS TÉCNICOS), </t>
  </si>
  <si>
    <r>
      <rPr>
        <sz val="8"/>
        <rFont val="Arial"/>
        <family val="2"/>
      </rPr>
      <t xml:space="preserve">    DEVENDO SER CALCULADO O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APLICANDO-SE A SEGUINTE FÓRMULA:</t>
    </r>
  </si>
  <si>
    <r>
      <rPr>
        <b/>
        <sz val="8"/>
        <rFont val="Arial"/>
        <family val="2"/>
      </rPr>
      <t xml:space="preserve">     DF'</t>
    </r>
    <r>
      <rPr>
        <sz val="8"/>
        <rFont val="Arial"/>
        <family val="2"/>
      </rPr>
      <t xml:space="preserve"> = { [ 1 / ( 1 - DF) ] - 1 } x 100</t>
    </r>
  </si>
  <si>
    <t>MENSALISTA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</si>
  <si>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</si>
  <si>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</si>
  <si>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</si>
  <si>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</si>
  <si>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</si>
  <si>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</si>
  <si>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</si>
  <si>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</si>
  <si>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</si>
  <si>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</si>
  <si>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</si>
  <si>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</si>
  <si>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</si>
  <si>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</si>
  <si>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</si>
  <si>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</si>
  <si>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</si>
  <si>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</si>
  <si>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</si>
  <si>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</si>
  <si>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</si>
  <si>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</si>
  <si>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Repouso Semanal Remunerado</t>
  </si>
  <si>
    <t>Não Incide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</si>
  <si>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</si>
  <si>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</si>
  <si>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</si>
  <si>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</si>
  <si>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</si>
  <si>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</si>
  <si>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</si>
  <si>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</si>
  <si>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</si>
  <si>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</si>
  <si>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</si>
  <si>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</si>
  <si>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</si>
  <si>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</si>
  <si>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</si>
  <si>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</si>
  <si>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</si>
  <si>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</si>
  <si>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</si>
  <si>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</si>
  <si>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</si>
  <si>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</si>
  <si>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</si>
  <si>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</si>
  <si>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</si>
  <si>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</si>
  <si>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</si>
  <si>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Depósitp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</si>
  <si>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</si>
  <si>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</si>
  <si>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</si>
  <si>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</si>
  <si>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</si>
  <si>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</si>
  <si>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</si>
  <si>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</si>
  <si>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de Grupo "A" sobre Aviso Prévio Trabalhado e Reincidência do FGTS sobre Aviso Prévio Indenizado</t>
  </si>
  <si>
    <t>SUBTOTAL DE "D"</t>
  </si>
  <si>
    <t>TOTAIS DE ENCARGOS SOCIAIS</t>
  </si>
  <si>
    <t>Nº</t>
  </si>
  <si>
    <t>TAREFA</t>
  </si>
  <si>
    <t>RELATÓRIO/SERVIÇO DE CAMPO</t>
  </si>
  <si>
    <t>DIAS
CORRIDOS</t>
  </si>
  <si>
    <t>VALOR DA
PARCELA (R$)</t>
  </si>
  <si>
    <t>Fiscaliz. das Obras</t>
  </si>
  <si>
    <t>Relatório de Andamento Mensal - RA-01</t>
  </si>
  <si>
    <t>Relatório de Andamento Mensal - RA-02</t>
  </si>
  <si>
    <t xml:space="preserve">Relatório de Andamento Mensal - RA-03 </t>
  </si>
  <si>
    <t>Relatório de Andamento Mensal - RA-04</t>
  </si>
  <si>
    <t>Relatório de Andamento Mensal - RA-05</t>
  </si>
  <si>
    <t>Relatório de Andamento Mensal - RA-06</t>
  </si>
  <si>
    <t>TOTAL DA FOLHA</t>
  </si>
  <si>
    <t>FSUP-VIII</t>
  </si>
  <si>
    <t>Relatório de Andamento Mensal - RA-07</t>
  </si>
  <si>
    <t>Relatório de Andamento Mensal - RA-08</t>
  </si>
  <si>
    <t>Relatório de Andamento Mensal - RA-09</t>
  </si>
  <si>
    <t>Relatório de Andamento Mensal - RA-10</t>
  </si>
  <si>
    <t>Relatório de Andamento Mensal - RA-11</t>
  </si>
  <si>
    <t>Relatório de Andamento Mensal - RA-12</t>
  </si>
  <si>
    <t>Apoio à Fiscalização de Obras</t>
  </si>
  <si>
    <t>Infraestrutura e Desenvolvimento</t>
  </si>
  <si>
    <t xml:space="preserve"> A - TOTAL DOS CUSTOS DE SALÁRIOS DA EQUIPE</t>
  </si>
  <si>
    <t xml:space="preserve"> B - TOTAL DOS CUSTOS COM ENCARGOS SOCIAIS</t>
  </si>
  <si>
    <t xml:space="preserve"> F - REMUNERAÇÃO DA EMPRESA (LUCRO) = (10% DE A + B + C + D + E)</t>
  </si>
  <si>
    <t xml:space="preserve"> G - DESPESAS FISCAIS = (16,62% DE A + B + C + D + E + F)</t>
  </si>
  <si>
    <t xml:space="preserve"> E - CUSTOS DE ADMINISTRAÇÃO  -  INCIDE SOBRE "A"</t>
  </si>
  <si>
    <t xml:space="preserve">TOTAL DA PROPOSTA </t>
  </si>
  <si>
    <t>ESTIMATIVA FINANCEIRA</t>
  </si>
  <si>
    <t>SALÁRIOS DA EQUIPE</t>
  </si>
  <si>
    <t>VIAGENS DA EQUIPE</t>
  </si>
  <si>
    <t>CUSTO DE ADMINISTRAÇÃO</t>
  </si>
  <si>
    <t>DESPESAS FISCAIS</t>
  </si>
  <si>
    <t>ENCARGOS SOCIAIS</t>
  </si>
  <si>
    <t>T2</t>
  </si>
  <si>
    <t>Téc. Aquicultura</t>
  </si>
  <si>
    <t>Téc. Eletrotécnica</t>
  </si>
  <si>
    <t>Téc. Agrícola</t>
  </si>
  <si>
    <t>FISCALIZAÇÃO RESIDENTE DE OBRAS/SERVIÇOS</t>
  </si>
  <si>
    <t>FISCALIZAÇÃO POR VISITAS DE OBRAS/SERVIÇOS</t>
  </si>
  <si>
    <t>DIÁRIAS</t>
  </si>
  <si>
    <t>HOSPEDAGEM</t>
  </si>
  <si>
    <t>3 - O BDI UTILIZADO PARA FORMAÇÃO DO PREÇO UNITÁRIO FOI DE 20,32%</t>
  </si>
  <si>
    <t>2 - EXPORTAR O TOTAL PARA A LINHA "I" DA FPRO.</t>
  </si>
  <si>
    <t xml:space="preserve">      VEÍCULOS UTILIZADOS NA SUA EXECUÇÃO, BEM COMO CUSTOS DE ADMINISTRAÇÃO E DESPESAS FISCAIS</t>
  </si>
  <si>
    <t xml:space="preserve">1 - OS SERVIÇOS  PAGOS A PREÇOS UNITÁRIOS INCLUEM OS CUSTOS DE MÃO DE OBRA,  EQUIPAMENTOS, MATERIIAIS E  </t>
  </si>
  <si>
    <t>OBSERVAÇÃO:</t>
  </si>
  <si>
    <t>DATA:</t>
  </si>
  <si>
    <t>ASSINATURA:</t>
  </si>
  <si>
    <t>QUALIFICAÇÃO:</t>
  </si>
  <si>
    <t>NOME DO INFORMANTE:</t>
  </si>
  <si>
    <t>TOTAL  DOS SERVIÇOS TÉCNICOS</t>
  </si>
  <si>
    <t xml:space="preserve">PREÇOS </t>
  </si>
  <si>
    <t>QTD.</t>
  </si>
  <si>
    <t>UNID.</t>
  </si>
  <si>
    <t>ITEM</t>
  </si>
  <si>
    <t>Supervisão e Apoio a Fiscalização das Obras</t>
  </si>
  <si>
    <t xml:space="preserve">NOME DA CONSULTORA: </t>
  </si>
  <si>
    <t>SERVIÇOS TÉCNICOS</t>
  </si>
  <si>
    <t>SERVIÇOS PAGOS A PREÇO UNITÁRIO</t>
  </si>
  <si>
    <t>I -SERVIÇOS TÉCNICOS PAGOS A PREÇO UNITÁRIO (FSUP-VIII)</t>
  </si>
  <si>
    <t>TOTAL DOS SERVIÇOS PAGOS A PREÇO UNITÁRIO</t>
  </si>
  <si>
    <t>und</t>
  </si>
  <si>
    <t>ENSAIO DE ASFALTO - PENETRACAO (MB-609)</t>
  </si>
  <si>
    <t>ENSAIO ASFALTO - VISCOSIDADE SAYBOLT FUROL(MB-826)</t>
  </si>
  <si>
    <t>ENSAIO DE ASFALTO - PONTO DE FUGOR (NBR-5765)</t>
  </si>
  <si>
    <t>ENSAIO DE ASFALTO - INDICE SUCEPTIBILIDADE TERMICA</t>
  </si>
  <si>
    <t>ENSAIO DE ASFALTO - ESPUMA</t>
  </si>
  <si>
    <t>ENSAIO DE ASFALTO - TEOR DE BETUME (MB-166)</t>
  </si>
  <si>
    <t>ENSAIO DE ASFALTO - DENSIDADE "IN SITU"</t>
  </si>
  <si>
    <t>NÍVEL SUPERIOR</t>
  </si>
  <si>
    <t>Laboratorista</t>
  </si>
  <si>
    <t>T3</t>
  </si>
  <si>
    <t>COORDENAÇÃO</t>
  </si>
  <si>
    <t xml:space="preserve"> A - TOTAL DOS CUSTOS DE COORDENAÇÃO</t>
  </si>
  <si>
    <t xml:space="preserve"> B - TOTAL DOS CUSTOS COM ENCARGOS SOCIAIS (20% DO A1)</t>
  </si>
  <si>
    <t xml:space="preserve"> C - TOTAL DOS CUSTOS COM VIAGENS (FSUP II)</t>
  </si>
  <si>
    <t xml:space="preserve"> D - CUSTO DOS SERVIÇOS GRÁFICOS/COMPUTAÇÃO (FSUP-III, ITEM 5)</t>
  </si>
  <si>
    <t>1. ALUGUEL DE EQUIPAMENTOS</t>
  </si>
  <si>
    <t>1.1 Notebook</t>
  </si>
  <si>
    <t>1.2 Táblet</t>
  </si>
  <si>
    <t>1.3 Impressora</t>
  </si>
  <si>
    <t>Ensaio - Compactação Proctor Normal com reuso de material (6 pontos)</t>
  </si>
  <si>
    <t>Ensaio - Granulometria por peneiramento</t>
  </si>
  <si>
    <t>Limite de liquidez</t>
  </si>
  <si>
    <t>Limite de plasticidade</t>
  </si>
  <si>
    <t>Ensaio - Determinação da massa aparente in situ do solo</t>
  </si>
  <si>
    <t>Ensaio - Índice de Suporte Califórnia - CBR</t>
  </si>
  <si>
    <t>P2</t>
  </si>
  <si>
    <t>QTD HOMENS X MÊS</t>
  </si>
  <si>
    <t xml:space="preserve">QTD HOMENS </t>
  </si>
  <si>
    <t>X MÊS</t>
  </si>
  <si>
    <t>Téc. Obras/Edificações</t>
  </si>
  <si>
    <t xml:space="preserve">Eng. Coordenador </t>
  </si>
  <si>
    <t>FSUP- I A</t>
  </si>
  <si>
    <t>FSUP- I B</t>
  </si>
  <si>
    <t>FSUP-IV</t>
  </si>
  <si>
    <t>FSUP-VI A</t>
  </si>
  <si>
    <t>FSUP-VI B</t>
  </si>
  <si>
    <t>FSUP- VII</t>
  </si>
  <si>
    <t>CRONOGRAMA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</si>
</sst>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#,##0.00&quot;  &quot;"/>
    <numFmt numFmtId="166" formatCode="000"/>
  </numFmts>
  <fonts count="31" x14ac:knownFonts="1">
    <font>
      <sz val="10"/>
      <name val="MS Sans Serif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6"/>
      <name val="MS Sans Serif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8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10"/>
      <name val="MS Sans Serif"/>
    </font>
    <font>
      <sz val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double">
        <color indexed="8"/>
      </bottom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</borders>
  <cellStyleXfs count="10">
    <xf numFmtId="0" fontId="0" fillId="0" borderId="0"/>
    <xf numFmtId="40" fontId="29" fillId="0" borderId="0" applyFill="0" applyBorder="0" applyAlignment="0" applyProtection="0"/>
    <xf numFmtId="0" fontId="2" fillId="0" borderId="0"/>
    <xf numFmtId="164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60">
    <xf numFmtId="0" fontId="0" fillId="0" borderId="0" xfId="0"/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top"/>
    </xf>
    <xf numFmtId="0" fontId="8" fillId="0" borderId="2" xfId="6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5" fillId="0" borderId="15" xfId="0" applyFont="1" applyBorder="1" applyAlignment="1">
      <alignment horizontal="left"/>
    </xf>
    <xf numFmtId="0" fontId="8" fillId="0" borderId="16" xfId="6" applyFont="1" applyBorder="1" applyAlignment="1">
      <alignment horizontal="left" vertical="top"/>
    </xf>
    <xf numFmtId="4" fontId="13" fillId="0" borderId="2" xfId="6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39" fontId="14" fillId="0" borderId="7" xfId="3" applyNumberFormat="1" applyFont="1" applyFill="1" applyBorder="1" applyAlignment="1" applyProtection="1">
      <alignment horizontal="center" vertical="center"/>
      <protection locked="0"/>
    </xf>
    <xf numFmtId="40" fontId="14" fillId="0" borderId="7" xfId="1" applyFont="1" applyFill="1" applyBorder="1" applyAlignment="1" applyProtection="1">
      <alignment horizontal="center" vertical="center"/>
      <protection locked="0"/>
    </xf>
    <xf numFmtId="40" fontId="14" fillId="0" borderId="6" xfId="1" applyFont="1" applyFill="1" applyBorder="1" applyAlignment="1" applyProtection="1">
      <alignment horizontal="center" vertical="center"/>
      <protection locked="0"/>
    </xf>
    <xf numFmtId="4" fontId="8" fillId="0" borderId="8" xfId="6" applyNumberFormat="1" applyFont="1" applyBorder="1" applyAlignment="1">
      <alignment horizontal="center" vertical="center"/>
    </xf>
    <xf numFmtId="4" fontId="15" fillId="0" borderId="8" xfId="6" applyNumberFormat="1" applyFont="1" applyBorder="1" applyAlignment="1">
      <alignment horizontal="center" vertical="center"/>
    </xf>
    <xf numFmtId="4" fontId="12" fillId="0" borderId="8" xfId="6" applyNumberFormat="1" applyFont="1" applyBorder="1" applyAlignment="1">
      <alignment horizontal="center" vertical="center"/>
    </xf>
    <xf numFmtId="49" fontId="14" fillId="0" borderId="9" xfId="1" applyNumberFormat="1" applyFont="1" applyFill="1" applyBorder="1" applyAlignment="1" applyProtection="1">
      <alignment horizontal="center" vertical="center"/>
      <protection locked="0"/>
    </xf>
    <xf numFmtId="49" fontId="14" fillId="0" borderId="3" xfId="1" applyNumberFormat="1" applyFont="1" applyFill="1" applyBorder="1" applyAlignment="1" applyProtection="1">
      <alignment horizontal="center" vertical="center"/>
      <protection locked="0"/>
    </xf>
    <xf numFmtId="1" fontId="5" fillId="0" borderId="11" xfId="6" applyNumberFormat="1" applyFont="1" applyBorder="1" applyAlignment="1">
      <alignment horizontal="center"/>
    </xf>
    <xf numFmtId="4" fontId="16" fillId="0" borderId="1" xfId="3" applyNumberFormat="1" applyFont="1" applyBorder="1" applyAlignment="1" applyProtection="1">
      <alignment horizontal="center"/>
      <protection locked="0"/>
    </xf>
    <xf numFmtId="4" fontId="5" fillId="0" borderId="11" xfId="6" applyNumberFormat="1" applyFont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4" fontId="8" fillId="0" borderId="1" xfId="6" applyNumberFormat="1" applyFont="1" applyBorder="1" applyAlignment="1">
      <alignment horizontal="center" vertical="center"/>
    </xf>
    <xf numFmtId="4" fontId="8" fillId="0" borderId="11" xfId="6" applyNumberFormat="1" applyFont="1" applyBorder="1" applyAlignment="1">
      <alignment horizontal="center" vertical="center"/>
    </xf>
    <xf numFmtId="4" fontId="16" fillId="0" borderId="1" xfId="3" applyNumberFormat="1" applyFont="1" applyBorder="1" applyAlignment="1" applyProtection="1">
      <alignment horizontal="center" vertical="center"/>
      <protection locked="0"/>
    </xf>
    <xf numFmtId="4" fontId="5" fillId="0" borderId="11" xfId="6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10" fillId="0" borderId="11" xfId="6" applyNumberFormat="1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/>
    </xf>
    <xf numFmtId="0" fontId="17" fillId="0" borderId="19" xfId="0" applyFont="1" applyBorder="1" applyAlignment="1">
      <alignment horizontal="left"/>
    </xf>
    <xf numFmtId="0" fontId="18" fillId="0" borderId="18" xfId="6" applyFont="1" applyBorder="1" applyAlignment="1">
      <alignment horizontal="center" vertical="center" wrapText="1"/>
    </xf>
    <xf numFmtId="0" fontId="18" fillId="0" borderId="1" xfId="6" applyFont="1" applyBorder="1" applyAlignment="1">
      <alignment horizontal="center" vertical="center"/>
    </xf>
    <xf numFmtId="0" fontId="18" fillId="0" borderId="5" xfId="6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right" vertical="center"/>
    </xf>
    <xf numFmtId="4" fontId="17" fillId="0" borderId="1" xfId="0" applyNumberFormat="1" applyFont="1" applyBorder="1" applyAlignment="1" applyProtection="1">
      <protection locked="0"/>
    </xf>
    <xf numFmtId="4" fontId="17" fillId="0" borderId="1" xfId="6" applyNumberFormat="1" applyFont="1" applyBorder="1" applyAlignment="1">
      <alignment horizontal="right" vertical="center"/>
    </xf>
    <xf numFmtId="4" fontId="17" fillId="3" borderId="1" xfId="6" applyNumberFormat="1" applyFont="1" applyFill="1" applyBorder="1" applyAlignment="1">
      <alignment horizontal="right" vertical="center"/>
    </xf>
    <xf numFmtId="4" fontId="18" fillId="0" borderId="1" xfId="6" applyNumberFormat="1" applyFont="1" applyBorder="1" applyAlignment="1">
      <alignment horizontal="right" vertical="center"/>
    </xf>
    <xf numFmtId="0" fontId="5" fillId="0" borderId="0" xfId="5" applyFont="1" applyAlignment="1">
      <alignment vertical="center"/>
    </xf>
    <xf numFmtId="0" fontId="8" fillId="0" borderId="14" xfId="6" applyFont="1" applyBorder="1" applyAlignment="1">
      <alignment horizontal="left" vertical="top"/>
    </xf>
    <xf numFmtId="0" fontId="12" fillId="0" borderId="1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2" fillId="0" borderId="11" xfId="5" applyFont="1" applyBorder="1" applyAlignment="1">
      <alignment horizontal="center" vertical="center"/>
    </xf>
    <xf numFmtId="4" fontId="5" fillId="0" borderId="1" xfId="5" applyNumberFormat="1" applyFont="1" applyBorder="1" applyAlignment="1">
      <alignment horizontal="center" vertical="center"/>
    </xf>
    <xf numFmtId="0" fontId="10" fillId="3" borderId="12" xfId="5" applyFont="1" applyFill="1" applyBorder="1" applyAlignment="1">
      <alignment horizontal="right" vertical="center"/>
    </xf>
    <xf numFmtId="4" fontId="20" fillId="0" borderId="21" xfId="5" applyNumberFormat="1" applyFont="1" applyBorder="1" applyAlignment="1">
      <alignment horizontal="center" vertical="center"/>
    </xf>
    <xf numFmtId="4" fontId="20" fillId="0" borderId="12" xfId="5" applyNumberFormat="1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8" fillId="0" borderId="14" xfId="4" applyFont="1" applyBorder="1" applyAlignment="1">
      <alignment horizontal="left" vertical="center"/>
    </xf>
    <xf numFmtId="0" fontId="8" fillId="0" borderId="19" xfId="6" applyFont="1" applyBorder="1" applyAlignment="1">
      <alignment horizontal="left" vertical="top"/>
    </xf>
    <xf numFmtId="0" fontId="10" fillId="0" borderId="1" xfId="6" applyFont="1" applyBorder="1" applyAlignment="1">
      <alignment horizontal="center" vertical="center"/>
    </xf>
    <xf numFmtId="4" fontId="5" fillId="0" borderId="1" xfId="6" applyNumberFormat="1" applyFont="1" applyBorder="1" applyAlignment="1">
      <alignment horizontal="right" vertical="center"/>
    </xf>
    <xf numFmtId="0" fontId="5" fillId="0" borderId="0" xfId="6" applyFont="1" applyBorder="1" applyAlignment="1">
      <alignment vertical="center"/>
    </xf>
    <xf numFmtId="0" fontId="5" fillId="0" borderId="6" xfId="6" applyFont="1" applyBorder="1" applyAlignment="1">
      <alignment horizontal="left" vertical="top"/>
    </xf>
    <xf numFmtId="0" fontId="5" fillId="0" borderId="0" xfId="6" applyFont="1" applyBorder="1" applyAlignment="1">
      <alignment horizontal="left" vertical="top"/>
    </xf>
    <xf numFmtId="40" fontId="5" fillId="0" borderId="0" xfId="1" applyFont="1" applyFill="1" applyBorder="1" applyAlignment="1" applyProtection="1">
      <alignment vertical="center"/>
    </xf>
    <xf numFmtId="0" fontId="5" fillId="0" borderId="6" xfId="6" applyFont="1" applyBorder="1" applyAlignment="1">
      <alignment vertical="center"/>
    </xf>
    <xf numFmtId="0" fontId="8" fillId="0" borderId="23" xfId="6" applyFont="1" applyBorder="1" applyAlignment="1">
      <alignment horizontal="left" vertical="top"/>
    </xf>
    <xf numFmtId="0" fontId="8" fillId="0" borderId="13" xfId="6" applyFont="1" applyBorder="1" applyAlignment="1">
      <alignment horizontal="left" vertical="top"/>
    </xf>
    <xf numFmtId="40" fontId="8" fillId="0" borderId="2" xfId="1" applyFont="1" applyFill="1" applyBorder="1" applyAlignment="1" applyProtection="1">
      <alignment vertical="top"/>
    </xf>
    <xf numFmtId="0" fontId="20" fillId="0" borderId="3" xfId="6" applyFont="1" applyBorder="1" applyAlignment="1">
      <alignment horizontal="center" vertical="center"/>
    </xf>
    <xf numFmtId="0" fontId="20" fillId="0" borderId="11" xfId="6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40" fontId="20" fillId="0" borderId="1" xfId="1" applyFont="1" applyFill="1" applyBorder="1" applyAlignment="1" applyProtection="1">
      <alignment horizontal="center"/>
    </xf>
    <xf numFmtId="0" fontId="11" fillId="0" borderId="1" xfId="6" applyFont="1" applyBorder="1" applyAlignment="1">
      <alignment horizontal="center" vertical="center"/>
    </xf>
    <xf numFmtId="40" fontId="11" fillId="0" borderId="1" xfId="1" applyFont="1" applyFill="1" applyBorder="1" applyAlignment="1" applyProtection="1">
      <alignment horizontal="center"/>
    </xf>
    <xf numFmtId="40" fontId="11" fillId="0" borderId="5" xfId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2" fillId="0" borderId="22" xfId="0" applyFont="1" applyBorder="1" applyAlignment="1"/>
    <xf numFmtId="0" fontId="22" fillId="0" borderId="5" xfId="0" applyFont="1" applyBorder="1" applyAlignment="1"/>
    <xf numFmtId="40" fontId="3" fillId="0" borderId="1" xfId="1" applyFont="1" applyFill="1" applyBorder="1" applyAlignment="1" applyProtection="1">
      <alignment horizontal="center"/>
    </xf>
    <xf numFmtId="40" fontId="5" fillId="0" borderId="5" xfId="1" applyFont="1" applyFill="1" applyBorder="1" applyAlignment="1" applyProtection="1"/>
    <xf numFmtId="49" fontId="5" fillId="0" borderId="1" xfId="6" applyNumberFormat="1" applyFont="1" applyBorder="1" applyAlignment="1">
      <alignment horizontal="center" vertical="center"/>
    </xf>
    <xf numFmtId="49" fontId="5" fillId="0" borderId="22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 vertical="center" wrapText="1"/>
    </xf>
    <xf numFmtId="0" fontId="0" fillId="0" borderId="22" xfId="0" applyBorder="1" applyAlignment="1"/>
    <xf numFmtId="0" fontId="0" fillId="0" borderId="5" xfId="0" applyBorder="1" applyAlignment="1"/>
    <xf numFmtId="4" fontId="5" fillId="0" borderId="5" xfId="6" applyNumberFormat="1" applyFont="1" applyBorder="1" applyAlignment="1">
      <alignment horizontal="right"/>
    </xf>
    <xf numFmtId="40" fontId="9" fillId="0" borderId="2" xfId="1" applyFont="1" applyFill="1" applyBorder="1" applyAlignment="1" applyProtection="1">
      <alignment horizontal="right" vertical="center"/>
    </xf>
    <xf numFmtId="0" fontId="4" fillId="0" borderId="15" xfId="6" applyNumberFormat="1" applyFont="1" applyBorder="1" applyAlignment="1">
      <alignment horizontal="right" vertical="center"/>
    </xf>
    <xf numFmtId="0" fontId="4" fillId="0" borderId="19" xfId="6" applyNumberFormat="1" applyFont="1" applyBorder="1" applyAlignment="1">
      <alignment horizontal="right" vertical="center"/>
    </xf>
    <xf numFmtId="40" fontId="4" fillId="0" borderId="14" xfId="1" applyFont="1" applyFill="1" applyBorder="1" applyAlignment="1" applyProtection="1">
      <alignment vertical="center"/>
    </xf>
    <xf numFmtId="0" fontId="5" fillId="0" borderId="14" xfId="6" applyFont="1" applyBorder="1" applyAlignment="1">
      <alignment vertical="center"/>
    </xf>
    <xf numFmtId="0" fontId="10" fillId="0" borderId="3" xfId="6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40" fontId="4" fillId="0" borderId="1" xfId="1" applyFont="1" applyFill="1" applyBorder="1" applyAlignment="1" applyProtection="1">
      <alignment horizontal="center" vertical="top"/>
    </xf>
    <xf numFmtId="4" fontId="4" fillId="0" borderId="1" xfId="6" applyNumberFormat="1" applyFont="1" applyBorder="1" applyAlignment="1">
      <alignment horizontal="center" vertical="top"/>
    </xf>
    <xf numFmtId="4" fontId="4" fillId="0" borderId="1" xfId="6" applyNumberFormat="1" applyFont="1" applyBorder="1" applyAlignment="1">
      <alignment horizontal="center" vertical="center"/>
    </xf>
    <xf numFmtId="0" fontId="26" fillId="0" borderId="4" xfId="0" applyFont="1" applyBorder="1" applyAlignment="1">
      <alignment horizontal="left" vertical="top" wrapText="1"/>
    </xf>
    <xf numFmtId="40" fontId="1" fillId="0" borderId="1" xfId="1" applyFont="1" applyFill="1" applyBorder="1" applyAlignment="1" applyProtection="1">
      <alignment horizontal="center" vertical="top"/>
    </xf>
    <xf numFmtId="0" fontId="26" fillId="0" borderId="22" xfId="0" applyFont="1" applyBorder="1" applyAlignment="1">
      <alignment horizontal="left" vertical="top" wrapText="1"/>
    </xf>
    <xf numFmtId="40" fontId="18" fillId="0" borderId="21" xfId="6" applyNumberFormat="1" applyFont="1" applyBorder="1" applyAlignment="1">
      <alignment horizontal="center" vertical="center"/>
    </xf>
    <xf numFmtId="4" fontId="18" fillId="0" borderId="21" xfId="6" applyNumberFormat="1" applyFont="1" applyBorder="1" applyAlignment="1">
      <alignment horizontal="center" vertical="center"/>
    </xf>
    <xf numFmtId="4" fontId="18" fillId="0" borderId="12" xfId="6" applyNumberFormat="1" applyFont="1" applyBorder="1" applyAlignment="1">
      <alignment horizontal="center" vertical="center"/>
    </xf>
    <xf numFmtId="0" fontId="5" fillId="0" borderId="6" xfId="6" applyFont="1" applyBorder="1" applyAlignment="1">
      <alignment horizontal="left" vertical="center"/>
    </xf>
    <xf numFmtId="0" fontId="5" fillId="0" borderId="0" xfId="6" applyFont="1" applyBorder="1" applyAlignment="1">
      <alignment horizontal="left" vertical="center"/>
    </xf>
    <xf numFmtId="0" fontId="5" fillId="0" borderId="7" xfId="6" applyFont="1" applyBorder="1" applyAlignment="1">
      <alignment horizontal="left" vertical="top"/>
    </xf>
    <xf numFmtId="0" fontId="5" fillId="0" borderId="7" xfId="6" applyFont="1" applyBorder="1" applyAlignment="1">
      <alignment horizontal="left" vertical="center"/>
    </xf>
    <xf numFmtId="0" fontId="10" fillId="0" borderId="0" xfId="6" applyFont="1" applyBorder="1" applyAlignment="1">
      <alignment horizontal="left" vertical="center"/>
    </xf>
    <xf numFmtId="0" fontId="10" fillId="0" borderId="7" xfId="6" applyFont="1" applyBorder="1" applyAlignment="1">
      <alignment horizontal="left" vertical="center"/>
    </xf>
    <xf numFmtId="0" fontId="10" fillId="0" borderId="6" xfId="6" applyFont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top"/>
    </xf>
    <xf numFmtId="0" fontId="5" fillId="0" borderId="16" xfId="6" applyFont="1" applyBorder="1" applyAlignment="1">
      <alignment vertical="center"/>
    </xf>
    <xf numFmtId="0" fontId="20" fillId="0" borderId="1" xfId="6" applyFont="1" applyBorder="1" applyAlignment="1">
      <alignment horizontal="center" vertical="center"/>
    </xf>
    <xf numFmtId="0" fontId="10" fillId="0" borderId="5" xfId="6" applyFont="1" applyBorder="1" applyAlignment="1">
      <alignment horizontal="right" vertical="center"/>
    </xf>
    <xf numFmtId="0" fontId="11" fillId="0" borderId="4" xfId="0" applyFont="1" applyBorder="1" applyAlignment="1">
      <alignment horizontal="left"/>
    </xf>
    <xf numFmtId="0" fontId="27" fillId="0" borderId="22" xfId="0" applyFont="1" applyBorder="1" applyAlignment="1">
      <alignment horizontal="left"/>
    </xf>
    <xf numFmtId="10" fontId="11" fillId="0" borderId="1" xfId="1" applyNumberFormat="1" applyFont="1" applyFill="1" applyBorder="1" applyAlignment="1" applyProtection="1">
      <alignment horizontal="center"/>
    </xf>
    <xf numFmtId="4" fontId="11" fillId="0" borderId="11" xfId="0" applyNumberFormat="1" applyFont="1" applyBorder="1" applyAlignment="1">
      <alignment horizontal="center"/>
    </xf>
    <xf numFmtId="10" fontId="11" fillId="0" borderId="2" xfId="0" applyNumberFormat="1" applyFont="1" applyBorder="1" applyAlignment="1">
      <alignment horizontal="center"/>
    </xf>
    <xf numFmtId="10" fontId="9" fillId="0" borderId="12" xfId="0" applyNumberFormat="1" applyFont="1" applyBorder="1" applyAlignment="1">
      <alignment horizontal="center"/>
    </xf>
    <xf numFmtId="4" fontId="28" fillId="0" borderId="12" xfId="0" applyNumberFormat="1" applyFont="1" applyBorder="1" applyAlignment="1">
      <alignment horizontal="center"/>
    </xf>
    <xf numFmtId="0" fontId="28" fillId="3" borderId="28" xfId="0" applyFont="1" applyFill="1" applyBorder="1" applyAlignment="1">
      <alignment horizontal="center"/>
    </xf>
    <xf numFmtId="0" fontId="10" fillId="0" borderId="11" xfId="6" applyFont="1" applyBorder="1" applyAlignment="1">
      <alignment horizontal="center" vertical="center"/>
    </xf>
    <xf numFmtId="0" fontId="11" fillId="0" borderId="9" xfId="0" applyFont="1" applyBorder="1" applyAlignment="1">
      <alignment horizontal="left"/>
    </xf>
    <xf numFmtId="0" fontId="5" fillId="0" borderId="22" xfId="6" applyFont="1" applyBorder="1" applyAlignment="1">
      <alignment horizontal="left" vertical="center"/>
    </xf>
    <xf numFmtId="0" fontId="5" fillId="0" borderId="5" xfId="6" applyFont="1" applyBorder="1" applyAlignment="1">
      <alignment horizontal="left" vertical="center"/>
    </xf>
    <xf numFmtId="0" fontId="20" fillId="0" borderId="10" xfId="6" applyFont="1" applyBorder="1" applyAlignment="1">
      <alignment horizontal="center" vertical="center"/>
    </xf>
    <xf numFmtId="0" fontId="4" fillId="3" borderId="27" xfId="6" applyFont="1" applyFill="1" applyBorder="1" applyAlignment="1">
      <alignment horizontal="right" vertical="center"/>
    </xf>
    <xf numFmtId="4" fontId="9" fillId="0" borderId="12" xfId="0" applyNumberFormat="1" applyFont="1" applyBorder="1" applyAlignment="1">
      <alignment horizontal="center"/>
    </xf>
    <xf numFmtId="0" fontId="9" fillId="3" borderId="27" xfId="6" applyFont="1" applyFill="1" applyBorder="1" applyAlignment="1">
      <alignment horizontal="right" vertical="center"/>
    </xf>
    <xf numFmtId="0" fontId="9" fillId="3" borderId="30" xfId="6" applyFont="1" applyFill="1" applyBorder="1" applyAlignment="1">
      <alignment horizontal="right" vertical="center"/>
    </xf>
    <xf numFmtId="10" fontId="9" fillId="3" borderId="30" xfId="0" applyNumberFormat="1" applyFont="1" applyFill="1" applyBorder="1" applyAlignment="1">
      <alignment horizontal="center"/>
    </xf>
    <xf numFmtId="4" fontId="28" fillId="3" borderId="28" xfId="0" applyNumberFormat="1" applyFont="1" applyFill="1" applyBorder="1" applyAlignment="1">
      <alignment horizontal="center"/>
    </xf>
    <xf numFmtId="10" fontId="9" fillId="0" borderId="16" xfId="1" applyNumberFormat="1" applyFont="1" applyFill="1" applyBorder="1" applyAlignment="1" applyProtection="1">
      <alignment horizontal="center" vertical="center"/>
    </xf>
    <xf numFmtId="4" fontId="9" fillId="0" borderId="16" xfId="6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/>
    </xf>
    <xf numFmtId="0" fontId="7" fillId="2" borderId="16" xfId="4" applyFont="1" applyFill="1" applyBorder="1" applyAlignment="1">
      <alignment horizontal="center" vertical="center"/>
    </xf>
    <xf numFmtId="0" fontId="8" fillId="0" borderId="14" xfId="6" applyFont="1" applyBorder="1" applyAlignment="1">
      <alignment horizontal="left" vertical="top"/>
    </xf>
    <xf numFmtId="49" fontId="5" fillId="0" borderId="24" xfId="5" applyNumberFormat="1" applyFont="1" applyBorder="1" applyAlignment="1">
      <alignment horizontal="left" vertical="center"/>
    </xf>
    <xf numFmtId="49" fontId="5" fillId="0" borderId="13" xfId="5" applyNumberFormat="1" applyFont="1" applyBorder="1" applyAlignment="1">
      <alignment horizontal="left" vertical="center"/>
    </xf>
    <xf numFmtId="39" fontId="16" fillId="0" borderId="2" xfId="0" applyNumberFormat="1" applyFont="1" applyBorder="1" applyAlignment="1" applyProtection="1">
      <alignment horizontal="center" vertical="center"/>
      <protection locked="0"/>
    </xf>
    <xf numFmtId="1" fontId="5" fillId="0" borderId="2" xfId="5" applyNumberFormat="1" applyFont="1" applyBorder="1" applyAlignment="1">
      <alignment horizontal="center" vertical="center"/>
    </xf>
    <xf numFmtId="4" fontId="5" fillId="0" borderId="2" xfId="5" applyNumberFormat="1" applyFont="1" applyFill="1" applyBorder="1" applyAlignment="1">
      <alignment horizontal="center" vertical="center"/>
    </xf>
    <xf numFmtId="4" fontId="5" fillId="0" borderId="2" xfId="5" applyNumberFormat="1" applyFont="1" applyBorder="1" applyAlignment="1">
      <alignment horizontal="center" vertical="center"/>
    </xf>
    <xf numFmtId="4" fontId="5" fillId="0" borderId="13" xfId="5" applyNumberFormat="1" applyFont="1" applyBorder="1" applyAlignment="1">
      <alignment horizontal="center" vertical="center"/>
    </xf>
    <xf numFmtId="165" fontId="5" fillId="0" borderId="1" xfId="7" applyNumberFormat="1" applyFont="1" applyBorder="1" applyAlignment="1">
      <alignment horizontal="right" vertical="center"/>
    </xf>
    <xf numFmtId="0" fontId="8" fillId="0" borderId="2" xfId="7" applyFont="1" applyBorder="1" applyAlignment="1">
      <alignment vertical="center"/>
    </xf>
    <xf numFmtId="0" fontId="8" fillId="0" borderId="16" xfId="7" applyFont="1" applyBorder="1" applyAlignment="1">
      <alignment horizontal="center" vertical="center"/>
    </xf>
    <xf numFmtId="0" fontId="20" fillId="0" borderId="3" xfId="7" applyFont="1" applyBorder="1" applyAlignment="1">
      <alignment horizontal="center" vertical="center"/>
    </xf>
    <xf numFmtId="0" fontId="20" fillId="0" borderId="9" xfId="7" applyFont="1" applyBorder="1" applyAlignment="1">
      <alignment horizontal="center" vertical="center"/>
    </xf>
    <xf numFmtId="0" fontId="20" fillId="0" borderId="3" xfId="7" applyFont="1" applyBorder="1" applyAlignment="1">
      <alignment horizontal="center" vertical="center" wrapText="1"/>
    </xf>
    <xf numFmtId="0" fontId="11" fillId="0" borderId="1" xfId="7" applyNumberFormat="1" applyFont="1" applyBorder="1" applyAlignment="1">
      <alignment horizontal="center" vertical="center"/>
    </xf>
    <xf numFmtId="0" fontId="5" fillId="0" borderId="4" xfId="7" applyNumberFormat="1" applyFont="1" applyBorder="1" applyAlignment="1">
      <alignment vertical="center" wrapText="1"/>
    </xf>
    <xf numFmtId="166" fontId="5" fillId="0" borderId="5" xfId="7" applyNumberFormat="1" applyFont="1" applyBorder="1" applyAlignment="1">
      <alignment horizontal="center" vertical="center"/>
    </xf>
    <xf numFmtId="165" fontId="9" fillId="0" borderId="12" xfId="7" applyNumberFormat="1" applyFont="1" applyBorder="1" applyAlignment="1">
      <alignment horizontal="center" vertical="center"/>
    </xf>
    <xf numFmtId="0" fontId="8" fillId="0" borderId="2" xfId="6" applyFont="1" applyBorder="1" applyAlignment="1">
      <alignment horizontal="left" vertical="top"/>
    </xf>
    <xf numFmtId="0" fontId="8" fillId="0" borderId="16" xfId="6" applyFont="1" applyBorder="1" applyAlignment="1">
      <alignment horizontal="left" vertical="top"/>
    </xf>
    <xf numFmtId="0" fontId="12" fillId="0" borderId="17" xfId="6" applyFont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top"/>
    </xf>
    <xf numFmtId="0" fontId="7" fillId="2" borderId="14" xfId="4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2" fontId="5" fillId="0" borderId="0" xfId="0" applyNumberFormat="1" applyFont="1" applyAlignment="1">
      <alignment vertical="center"/>
    </xf>
    <xf numFmtId="0" fontId="17" fillId="0" borderId="41" xfId="0" applyFont="1" applyBorder="1" applyAlignment="1">
      <alignment horizontal="left"/>
    </xf>
    <xf numFmtId="0" fontId="18" fillId="0" borderId="44" xfId="6" applyFont="1" applyBorder="1" applyAlignment="1">
      <alignment horizontal="center" vertical="center"/>
    </xf>
    <xf numFmtId="0" fontId="17" fillId="0" borderId="45" xfId="0" applyFont="1" applyBorder="1" applyAlignment="1">
      <alignment horizontal="center"/>
    </xf>
    <xf numFmtId="4" fontId="17" fillId="0" borderId="46" xfId="6" applyNumberFormat="1" applyFont="1" applyBorder="1" applyAlignment="1">
      <alignment horizontal="right" vertical="center"/>
    </xf>
    <xf numFmtId="0" fontId="17" fillId="0" borderId="45" xfId="0" applyFont="1" applyBorder="1" applyAlignment="1">
      <alignment horizontal="left" vertical="center"/>
    </xf>
    <xf numFmtId="4" fontId="18" fillId="0" borderId="39" xfId="6" applyNumberFormat="1" applyFont="1" applyBorder="1" applyAlignment="1">
      <alignment horizontal="right" vertical="center"/>
    </xf>
    <xf numFmtId="1" fontId="3" fillId="0" borderId="11" xfId="6" applyNumberFormat="1" applyFont="1" applyBorder="1" applyAlignment="1">
      <alignment horizontal="center"/>
    </xf>
    <xf numFmtId="40" fontId="9" fillId="0" borderId="24" xfId="6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49" fontId="3" fillId="0" borderId="23" xfId="5" applyNumberFormat="1" applyFont="1" applyBorder="1" applyAlignment="1">
      <alignment horizontal="left" vertical="center"/>
    </xf>
    <xf numFmtId="1" fontId="3" fillId="0" borderId="2" xfId="5" applyNumberFormat="1" applyFont="1" applyBorder="1" applyAlignment="1">
      <alignment horizontal="center" vertical="center"/>
    </xf>
    <xf numFmtId="0" fontId="3" fillId="0" borderId="0" xfId="8" applyFont="1" applyAlignment="1">
      <alignment vertical="center"/>
    </xf>
    <xf numFmtId="0" fontId="8" fillId="0" borderId="11" xfId="8" applyFont="1" applyBorder="1" applyAlignment="1">
      <alignment horizontal="center" vertical="top"/>
    </xf>
    <xf numFmtId="0" fontId="8" fillId="0" borderId="10" xfId="8" applyFont="1" applyBorder="1" applyAlignment="1">
      <alignment horizontal="center" vertical="top"/>
    </xf>
    <xf numFmtId="0" fontId="8" fillId="0" borderId="9" xfId="8" applyFont="1" applyBorder="1" applyAlignment="1">
      <alignment horizontal="left" vertical="top"/>
    </xf>
    <xf numFmtId="0" fontId="8" fillId="0" borderId="7" xfId="8" applyFont="1" applyBorder="1" applyAlignment="1">
      <alignment horizontal="center" vertical="top"/>
    </xf>
    <xf numFmtId="0" fontId="8" fillId="0" borderId="0" xfId="8" applyFont="1" applyAlignment="1">
      <alignment horizontal="center" vertical="top"/>
    </xf>
    <xf numFmtId="0" fontId="8" fillId="0" borderId="6" xfId="8" applyFont="1" applyBorder="1" applyAlignment="1">
      <alignment horizontal="left" vertical="top"/>
    </xf>
    <xf numFmtId="0" fontId="8" fillId="0" borderId="7" xfId="8" applyFont="1" applyBorder="1" applyAlignment="1">
      <alignment horizontal="left" vertical="top"/>
    </xf>
    <xf numFmtId="0" fontId="8" fillId="0" borderId="0" xfId="8" applyFont="1" applyAlignment="1">
      <alignment horizontal="left" vertical="top"/>
    </xf>
    <xf numFmtId="0" fontId="8" fillId="0" borderId="13" xfId="8" applyFont="1" applyBorder="1" applyAlignment="1">
      <alignment horizontal="left" vertical="top"/>
    </xf>
    <xf numFmtId="0" fontId="8" fillId="0" borderId="24" xfId="8" applyFont="1" applyBorder="1" applyAlignment="1">
      <alignment horizontal="left" vertical="top"/>
    </xf>
    <xf numFmtId="0" fontId="8" fillId="0" borderId="23" xfId="8" applyFont="1" applyBorder="1" applyAlignment="1">
      <alignment horizontal="left" vertical="top"/>
    </xf>
    <xf numFmtId="0" fontId="8" fillId="0" borderId="50" xfId="8" applyFont="1" applyBorder="1" applyAlignment="1">
      <alignment horizontal="left" vertical="top"/>
    </xf>
    <xf numFmtId="0" fontId="8" fillId="0" borderId="51" xfId="8" applyFont="1" applyBorder="1" applyAlignment="1">
      <alignment horizontal="left" vertical="top"/>
    </xf>
    <xf numFmtId="0" fontId="8" fillId="0" borderId="52" xfId="8" applyFont="1" applyBorder="1" applyAlignment="1">
      <alignment horizontal="left" vertical="top"/>
    </xf>
    <xf numFmtId="4" fontId="10" fillId="0" borderId="8" xfId="8" applyNumberFormat="1" applyFont="1" applyBorder="1" applyAlignment="1">
      <alignment horizontal="right" vertical="center"/>
    </xf>
    <xf numFmtId="4" fontId="3" fillId="0" borderId="1" xfId="8" applyNumberFormat="1" applyFont="1" applyBorder="1" applyAlignment="1">
      <alignment horizontal="right" vertical="center"/>
    </xf>
    <xf numFmtId="4" fontId="3" fillId="0" borderId="1" xfId="2" applyNumberFormat="1" applyFont="1" applyBorder="1"/>
    <xf numFmtId="4" fontId="3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49" fontId="3" fillId="0" borderId="5" xfId="8" applyNumberFormat="1" applyFont="1" applyBorder="1" applyAlignment="1">
      <alignment vertical="center"/>
    </xf>
    <xf numFmtId="0" fontId="3" fillId="0" borderId="4" xfId="2" applyFont="1" applyBorder="1"/>
    <xf numFmtId="0" fontId="3" fillId="0" borderId="5" xfId="8" applyFont="1" applyBorder="1" applyAlignment="1">
      <alignment vertical="center"/>
    </xf>
    <xf numFmtId="0" fontId="3" fillId="0" borderId="5" xfId="2" applyFont="1" applyBorder="1"/>
    <xf numFmtId="4" fontId="3" fillId="0" borderId="1" xfId="2" applyNumberFormat="1" applyFont="1" applyBorder="1" applyProtection="1">
      <protection locked="0" hidden="1"/>
    </xf>
    <xf numFmtId="0" fontId="3" fillId="0" borderId="5" xfId="8" applyFont="1" applyBorder="1" applyAlignment="1">
      <alignment horizontal="center" vertical="center"/>
    </xf>
    <xf numFmtId="0" fontId="3" fillId="0" borderId="1" xfId="8" applyFont="1" applyBorder="1" applyAlignment="1">
      <alignment horizontal="center" vertical="center"/>
    </xf>
    <xf numFmtId="0" fontId="3" fillId="0" borderId="16" xfId="2" applyFont="1" applyBorder="1" applyAlignment="1">
      <alignment horizontal="left"/>
    </xf>
    <xf numFmtId="0" fontId="3" fillId="0" borderId="14" xfId="2" applyFont="1" applyBorder="1" applyAlignment="1">
      <alignment horizontal="left"/>
    </xf>
    <xf numFmtId="0" fontId="3" fillId="0" borderId="19" xfId="2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5" xfId="2" applyFont="1" applyBorder="1" applyAlignment="1">
      <alignment horizontal="left"/>
    </xf>
    <xf numFmtId="0" fontId="8" fillId="0" borderId="2" xfId="8" applyFont="1" applyBorder="1" applyAlignment="1">
      <alignment horizontal="left" vertical="top"/>
    </xf>
    <xf numFmtId="0" fontId="3" fillId="0" borderId="11" xfId="8" applyFont="1" applyBorder="1" applyAlignment="1">
      <alignment horizontal="left" vertical="top"/>
    </xf>
    <xf numFmtId="0" fontId="3" fillId="0" borderId="0" xfId="8" applyFont="1" applyAlignment="1">
      <alignment horizontal="left" vertical="top"/>
    </xf>
    <xf numFmtId="0" fontId="3" fillId="0" borderId="6" xfId="8" applyFont="1" applyBorder="1" applyAlignment="1">
      <alignment horizontal="left" vertical="top"/>
    </xf>
    <xf numFmtId="0" fontId="7" fillId="2" borderId="16" xfId="9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top"/>
    </xf>
    <xf numFmtId="0" fontId="12" fillId="0" borderId="17" xfId="6" applyFont="1" applyBorder="1" applyAlignment="1">
      <alignment horizontal="center" vertical="center"/>
    </xf>
    <xf numFmtId="0" fontId="8" fillId="0" borderId="2" xfId="6" applyFont="1" applyBorder="1" applyAlignment="1">
      <alignment horizontal="left" vertical="top"/>
    </xf>
    <xf numFmtId="4" fontId="8" fillId="0" borderId="8" xfId="6" applyNumberFormat="1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/>
    </xf>
    <xf numFmtId="0" fontId="8" fillId="0" borderId="14" xfId="6" applyFont="1" applyBorder="1" applyAlignment="1">
      <alignment horizontal="left" vertical="top"/>
    </xf>
    <xf numFmtId="0" fontId="20" fillId="0" borderId="3" xfId="6" applyFont="1" applyBorder="1" applyAlignment="1">
      <alignment horizontal="center" vertical="center"/>
    </xf>
    <xf numFmtId="0" fontId="20" fillId="0" borderId="11" xfId="6" applyFont="1" applyBorder="1" applyAlignment="1">
      <alignment horizontal="center" vertical="center"/>
    </xf>
    <xf numFmtId="0" fontId="10" fillId="0" borderId="3" xfId="6" applyFont="1" applyBorder="1" applyAlignment="1">
      <alignment horizontal="center" vertical="center"/>
    </xf>
    <xf numFmtId="0" fontId="20" fillId="0" borderId="1" xfId="6" applyFont="1" applyBorder="1" applyAlignment="1">
      <alignment horizontal="center" vertical="center"/>
    </xf>
    <xf numFmtId="0" fontId="11" fillId="0" borderId="4" xfId="0" applyFont="1" applyBorder="1" applyAlignment="1">
      <alignment horizontal="left"/>
    </xf>
    <xf numFmtId="1" fontId="3" fillId="0" borderId="11" xfId="6" applyNumberFormat="1" applyFont="1" applyBorder="1" applyAlignment="1">
      <alignment horizontal="center" vertical="center"/>
    </xf>
    <xf numFmtId="4" fontId="3" fillId="0" borderId="1" xfId="8" applyNumberFormat="1" applyFont="1" applyBorder="1" applyAlignment="1">
      <alignment horizontal="center" vertical="center" wrapText="1"/>
    </xf>
    <xf numFmtId="4" fontId="3" fillId="0" borderId="1" xfId="8" applyNumberFormat="1" applyFont="1" applyBorder="1" applyAlignment="1">
      <alignment horizontal="center" vertical="center"/>
    </xf>
    <xf numFmtId="4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4" fontId="8" fillId="0" borderId="8" xfId="6" applyNumberFormat="1" applyFont="1" applyBorder="1" applyAlignment="1">
      <alignment horizontal="center" vertical="center"/>
    </xf>
    <xf numFmtId="4" fontId="8" fillId="0" borderId="8" xfId="6" applyNumberFormat="1" applyFont="1" applyBorder="1" applyAlignment="1">
      <alignment horizontal="center" vertical="center" wrapText="1"/>
    </xf>
    <xf numFmtId="10" fontId="11" fillId="0" borderId="1" xfId="1" applyNumberFormat="1" applyFont="1" applyFill="1" applyBorder="1" applyAlignment="1" applyProtection="1">
      <alignment horizontal="center"/>
    </xf>
    <xf numFmtId="10" fontId="11" fillId="0" borderId="2" xfId="0" applyNumberFormat="1" applyFont="1" applyBorder="1" applyAlignment="1">
      <alignment horizontal="center"/>
    </xf>
    <xf numFmtId="10" fontId="11" fillId="0" borderId="2" xfId="0" applyNumberFormat="1" applyFont="1" applyBorder="1" applyAlignment="1">
      <alignment horizontal="center"/>
    </xf>
    <xf numFmtId="10" fontId="11" fillId="0" borderId="1" xfId="1" applyNumberFormat="1" applyFont="1" applyFill="1" applyBorder="1" applyAlignment="1" applyProtection="1">
      <alignment horizontal="center"/>
    </xf>
    <xf numFmtId="10" fontId="11" fillId="0" borderId="2" xfId="1" applyNumberFormat="1" applyFont="1" applyFill="1" applyBorder="1" applyAlignment="1" applyProtection="1">
      <alignment horizontal="center"/>
    </xf>
    <xf numFmtId="10" fontId="11" fillId="0" borderId="1" xfId="1" applyNumberFormat="1" applyFont="1" applyFill="1" applyBorder="1" applyAlignment="1" applyProtection="1">
      <alignment horizontal="center"/>
    </xf>
    <xf numFmtId="10" fontId="11" fillId="0" borderId="2" xfId="1" applyNumberFormat="1" applyFont="1" applyFill="1" applyBorder="1" applyAlignment="1" applyProtection="1">
      <alignment horizontal="center"/>
    </xf>
    <xf numFmtId="4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4" fontId="10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right"/>
    </xf>
    <xf numFmtId="0" fontId="6" fillId="0" borderId="2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9" fillId="0" borderId="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4" fontId="5" fillId="0" borderId="31" xfId="1" applyNumberFormat="1" applyFont="1" applyFill="1" applyBorder="1" applyAlignment="1" applyProtection="1">
      <alignment horizontal="right"/>
    </xf>
    <xf numFmtId="4" fontId="5" fillId="0" borderId="1" xfId="1" applyNumberFormat="1" applyFont="1" applyFill="1" applyBorder="1" applyAlignment="1" applyProtection="1">
      <alignment horizontal="right"/>
    </xf>
    <xf numFmtId="0" fontId="6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/>
    </xf>
    <xf numFmtId="0" fontId="8" fillId="0" borderId="2" xfId="0" applyFont="1" applyBorder="1" applyAlignment="1">
      <alignment horizontal="left" vertical="top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6" fillId="0" borderId="1" xfId="0" applyFont="1" applyBorder="1" applyAlignment="1">
      <alignment horizontal="left"/>
    </xf>
    <xf numFmtId="0" fontId="12" fillId="0" borderId="17" xfId="6" applyFont="1" applyBorder="1" applyAlignment="1">
      <alignment horizontal="center" vertical="center"/>
    </xf>
    <xf numFmtId="0" fontId="12" fillId="0" borderId="18" xfId="6" applyFont="1" applyBorder="1" applyAlignment="1">
      <alignment horizontal="center" vertical="center"/>
    </xf>
    <xf numFmtId="0" fontId="7" fillId="2" borderId="12" xfId="6" applyFont="1" applyFill="1" applyBorder="1" applyAlignment="1">
      <alignment horizontal="center" vertical="center"/>
    </xf>
    <xf numFmtId="0" fontId="8" fillId="0" borderId="2" xfId="6" applyFont="1" applyBorder="1" applyAlignment="1">
      <alignment horizontal="left" vertical="top"/>
    </xf>
    <xf numFmtId="0" fontId="5" fillId="0" borderId="1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16" xfId="0" applyFont="1" applyBorder="1" applyAlignment="1">
      <alignment horizontal="left"/>
    </xf>
    <xf numFmtId="49" fontId="12" fillId="0" borderId="12" xfId="6" applyNumberFormat="1" applyFont="1" applyBorder="1" applyAlignment="1">
      <alignment horizontal="right" vertical="center"/>
    </xf>
    <xf numFmtId="4" fontId="8" fillId="0" borderId="2" xfId="6" applyNumberFormat="1" applyFont="1" applyBorder="1" applyAlignment="1">
      <alignment horizontal="center" vertical="center"/>
    </xf>
    <xf numFmtId="4" fontId="8" fillId="0" borderId="8" xfId="6" applyNumberFormat="1" applyFont="1" applyBorder="1" applyAlignment="1">
      <alignment horizontal="center" vertical="center"/>
    </xf>
    <xf numFmtId="4" fontId="8" fillId="0" borderId="3" xfId="6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4" fontId="3" fillId="0" borderId="1" xfId="6" applyNumberFormat="1" applyFont="1" applyBorder="1" applyAlignment="1">
      <alignment wrapText="1"/>
    </xf>
    <xf numFmtId="4" fontId="5" fillId="0" borderId="1" xfId="6" applyNumberFormat="1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49" fontId="18" fillId="0" borderId="45" xfId="6" applyNumberFormat="1" applyFont="1" applyBorder="1" applyAlignment="1">
      <alignment horizontal="right" vertical="center"/>
    </xf>
    <xf numFmtId="49" fontId="18" fillId="0" borderId="1" xfId="6" applyNumberFormat="1" applyFont="1" applyBorder="1" applyAlignment="1">
      <alignment horizontal="right" vertical="center"/>
    </xf>
    <xf numFmtId="0" fontId="18" fillId="0" borderId="42" xfId="6" applyFont="1" applyBorder="1" applyAlignment="1">
      <alignment horizontal="center" vertical="center"/>
    </xf>
    <xf numFmtId="0" fontId="18" fillId="0" borderId="17" xfId="6" applyFont="1" applyBorder="1" applyAlignment="1">
      <alignment horizontal="center" vertical="center"/>
    </xf>
    <xf numFmtId="0" fontId="18" fillId="0" borderId="20" xfId="6" applyFont="1" applyBorder="1" applyAlignment="1">
      <alignment horizontal="center" vertical="center"/>
    </xf>
    <xf numFmtId="0" fontId="18" fillId="0" borderId="43" xfId="6" applyFont="1" applyBorder="1" applyAlignment="1">
      <alignment horizontal="center" vertical="center"/>
    </xf>
    <xf numFmtId="0" fontId="18" fillId="0" borderId="1" xfId="6" applyFont="1" applyBorder="1" applyAlignment="1">
      <alignment horizontal="center" vertical="center" wrapText="1"/>
    </xf>
    <xf numFmtId="0" fontId="18" fillId="0" borderId="5" xfId="6" applyFont="1" applyBorder="1" applyAlignment="1">
      <alignment horizontal="center" vertical="center" wrapText="1"/>
    </xf>
    <xf numFmtId="0" fontId="18" fillId="0" borderId="44" xfId="6" applyFont="1" applyBorder="1" applyAlignment="1">
      <alignment horizontal="center" vertical="center" wrapText="1"/>
    </xf>
    <xf numFmtId="0" fontId="17" fillId="0" borderId="40" xfId="0" applyFont="1" applyBorder="1" applyAlignment="1">
      <alignment horizontal="left" wrapText="1"/>
    </xf>
    <xf numFmtId="0" fontId="17" fillId="0" borderId="14" xfId="0" applyFont="1" applyBorder="1" applyAlignment="1">
      <alignment horizontal="left" wrapText="1"/>
    </xf>
    <xf numFmtId="0" fontId="17" fillId="0" borderId="15" xfId="0" applyFont="1" applyBorder="1" applyAlignment="1">
      <alignment horizontal="left" wrapText="1"/>
    </xf>
    <xf numFmtId="0" fontId="7" fillId="2" borderId="32" xfId="6" applyFont="1" applyFill="1" applyBorder="1" applyAlignment="1">
      <alignment horizontal="center" vertical="center"/>
    </xf>
    <xf numFmtId="0" fontId="7" fillId="2" borderId="33" xfId="6" applyFont="1" applyFill="1" applyBorder="1" applyAlignment="1">
      <alignment horizontal="center" vertical="center"/>
    </xf>
    <xf numFmtId="0" fontId="7" fillId="2" borderId="36" xfId="6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7" fillId="2" borderId="16" xfId="4" applyFont="1" applyFill="1" applyBorder="1" applyAlignment="1">
      <alignment horizontal="center" vertical="center"/>
    </xf>
    <xf numFmtId="0" fontId="7" fillId="2" borderId="37" xfId="4" applyFont="1" applyFill="1" applyBorder="1" applyAlignment="1">
      <alignment horizontal="center" vertical="center"/>
    </xf>
    <xf numFmtId="0" fontId="17" fillId="0" borderId="38" xfId="6" applyFont="1" applyBorder="1" applyAlignment="1">
      <alignment horizontal="left" vertical="top"/>
    </xf>
    <xf numFmtId="0" fontId="17" fillId="0" borderId="2" xfId="6" applyFont="1" applyBorder="1" applyAlignment="1">
      <alignment horizontal="left" vertical="top"/>
    </xf>
    <xf numFmtId="0" fontId="17" fillId="0" borderId="39" xfId="6" applyFont="1" applyBorder="1" applyAlignment="1">
      <alignment horizontal="left" vertical="top"/>
    </xf>
    <xf numFmtId="0" fontId="10" fillId="0" borderId="12" xfId="5" applyFont="1" applyBorder="1" applyAlignment="1">
      <alignment horizontal="center" vertical="center"/>
    </xf>
    <xf numFmtId="0" fontId="5" fillId="0" borderId="16" xfId="0" applyFont="1" applyBorder="1" applyAlignment="1">
      <alignment horizontal="left" wrapText="1"/>
    </xf>
    <xf numFmtId="0" fontId="8" fillId="0" borderId="14" xfId="6" applyFont="1" applyBorder="1" applyAlignment="1">
      <alignment horizontal="left" vertical="top"/>
    </xf>
    <xf numFmtId="0" fontId="10" fillId="0" borderId="3" xfId="5" applyFont="1" applyBorder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0" fontId="12" fillId="0" borderId="17" xfId="5" applyFont="1" applyBorder="1" applyAlignment="1">
      <alignment horizontal="center" vertical="center" wrapText="1"/>
    </xf>
    <xf numFmtId="0" fontId="8" fillId="0" borderId="2" xfId="5" applyFont="1" applyBorder="1" applyAlignment="1">
      <alignment horizontal="left" vertical="top"/>
    </xf>
    <xf numFmtId="0" fontId="8" fillId="0" borderId="13" xfId="5" applyFont="1" applyBorder="1" applyAlignment="1">
      <alignment horizontal="left" vertical="top"/>
    </xf>
    <xf numFmtId="2" fontId="2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0" fillId="0" borderId="13" xfId="6" applyNumberFormat="1" applyFont="1" applyBorder="1" applyAlignment="1">
      <alignment horizontal="center" vertical="center"/>
    </xf>
    <xf numFmtId="0" fontId="20" fillId="0" borderId="3" xfId="6" applyFont="1" applyBorder="1" applyAlignment="1">
      <alignment horizontal="center" vertical="center"/>
    </xf>
    <xf numFmtId="0" fontId="20" fillId="0" borderId="11" xfId="6" applyFont="1" applyBorder="1" applyAlignment="1">
      <alignment horizontal="center" vertical="center"/>
    </xf>
    <xf numFmtId="0" fontId="20" fillId="0" borderId="3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left" vertical="center"/>
    </xf>
    <xf numFmtId="0" fontId="18" fillId="0" borderId="12" xfId="6" applyNumberFormat="1" applyFont="1" applyBorder="1" applyAlignment="1">
      <alignment horizontal="center" vertical="center"/>
    </xf>
    <xf numFmtId="49" fontId="5" fillId="0" borderId="4" xfId="6" applyNumberFormat="1" applyFont="1" applyBorder="1" applyAlignment="1">
      <alignment horizontal="center" vertical="center"/>
    </xf>
    <xf numFmtId="2" fontId="25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10" fillId="0" borderId="3" xfId="6" applyFont="1" applyBorder="1" applyAlignment="1">
      <alignment horizontal="center" vertical="center"/>
    </xf>
    <xf numFmtId="0" fontId="10" fillId="0" borderId="3" xfId="6" applyFont="1" applyBorder="1" applyAlignment="1">
      <alignment horizontal="center" vertical="center" wrapText="1"/>
    </xf>
    <xf numFmtId="0" fontId="7" fillId="2" borderId="25" xfId="6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20" fillId="0" borderId="1" xfId="6" applyFont="1" applyBorder="1" applyAlignment="1">
      <alignment horizontal="center" vertical="center"/>
    </xf>
    <xf numFmtId="0" fontId="9" fillId="0" borderId="23" xfId="6" applyFont="1" applyBorder="1" applyAlignment="1">
      <alignment horizontal="center" vertical="center"/>
    </xf>
    <xf numFmtId="0" fontId="4" fillId="3" borderId="27" xfId="6" applyFont="1" applyFill="1" applyBorder="1" applyAlignment="1">
      <alignment horizontal="center" vertical="center"/>
    </xf>
    <xf numFmtId="0" fontId="9" fillId="0" borderId="48" xfId="6" applyFont="1" applyBorder="1" applyAlignment="1">
      <alignment horizontal="center" vertical="center"/>
    </xf>
    <xf numFmtId="0" fontId="9" fillId="0" borderId="49" xfId="6" applyFont="1" applyBorder="1" applyAlignment="1">
      <alignment horizontal="center" vertical="center"/>
    </xf>
    <xf numFmtId="0" fontId="9" fillId="0" borderId="21" xfId="6" applyFont="1" applyBorder="1" applyAlignment="1">
      <alignment horizontal="center" vertical="center"/>
    </xf>
    <xf numFmtId="0" fontId="4" fillId="3" borderId="30" xfId="6" applyFont="1" applyFill="1" applyBorder="1" applyAlignment="1">
      <alignment horizontal="center" vertical="center"/>
    </xf>
    <xf numFmtId="0" fontId="4" fillId="3" borderId="28" xfId="6" applyFont="1" applyFill="1" applyBorder="1" applyAlignment="1">
      <alignment horizontal="center" vertical="center"/>
    </xf>
    <xf numFmtId="0" fontId="20" fillId="0" borderId="47" xfId="6" applyFont="1" applyBorder="1" applyAlignment="1">
      <alignment horizontal="center" vertical="center"/>
    </xf>
    <xf numFmtId="0" fontId="20" fillId="0" borderId="18" xfId="6" applyFont="1" applyBorder="1" applyAlignment="1">
      <alignment horizontal="center" vertical="center"/>
    </xf>
    <xf numFmtId="0" fontId="20" fillId="0" borderId="20" xfId="6" applyFont="1" applyBorder="1" applyAlignment="1">
      <alignment horizontal="center" vertical="center"/>
    </xf>
    <xf numFmtId="0" fontId="11" fillId="0" borderId="4" xfId="0" applyFont="1" applyBorder="1" applyAlignment="1">
      <alignment horizontal="left"/>
    </xf>
    <xf numFmtId="0" fontId="11" fillId="0" borderId="2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9" fillId="0" borderId="27" xfId="6" applyNumberFormat="1" applyFont="1" applyBorder="1" applyAlignment="1">
      <alignment horizontal="center" vertical="center"/>
    </xf>
    <xf numFmtId="0" fontId="4" fillId="3" borderId="29" xfId="6" applyFont="1" applyFill="1" applyBorder="1" applyAlignment="1">
      <alignment horizontal="center" vertical="center"/>
    </xf>
    <xf numFmtId="0" fontId="20" fillId="0" borderId="3" xfId="6" applyFont="1" applyBorder="1" applyAlignment="1">
      <alignment horizontal="left" vertical="center"/>
    </xf>
    <xf numFmtId="0" fontId="11" fillId="0" borderId="1" xfId="6" applyFont="1" applyBorder="1" applyAlignment="1">
      <alignment horizontal="left" vertical="center"/>
    </xf>
    <xf numFmtId="0" fontId="11" fillId="0" borderId="1" xfId="6" applyFont="1" applyBorder="1" applyAlignment="1">
      <alignment horizontal="left" vertical="center" wrapText="1"/>
    </xf>
    <xf numFmtId="0" fontId="3" fillId="0" borderId="1" xfId="2" applyFont="1" applyBorder="1"/>
    <xf numFmtId="0" fontId="8" fillId="0" borderId="3" xfId="8" applyFont="1" applyBorder="1" applyAlignment="1">
      <alignment horizontal="left" vertical="center"/>
    </xf>
    <xf numFmtId="0" fontId="8" fillId="0" borderId="3" xfId="8" applyFont="1" applyBorder="1" applyAlignment="1">
      <alignment horizontal="center" vertical="center"/>
    </xf>
    <xf numFmtId="0" fontId="8" fillId="0" borderId="1" xfId="8" applyFont="1" applyBorder="1" applyAlignment="1">
      <alignment horizontal="left" vertical="top"/>
    </xf>
    <xf numFmtId="0" fontId="10" fillId="0" borderId="2" xfId="8" applyFont="1" applyBorder="1" applyAlignment="1">
      <alignment horizontal="right" vertical="center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0" fontId="7" fillId="2" borderId="12" xfId="8" applyFont="1" applyFill="1" applyBorder="1" applyAlignment="1">
      <alignment horizontal="center" vertical="center"/>
    </xf>
    <xf numFmtId="0" fontId="8" fillId="0" borderId="8" xfId="8" applyFont="1" applyBorder="1" applyAlignment="1">
      <alignment horizontal="left" vertical="top"/>
    </xf>
    <xf numFmtId="0" fontId="3" fillId="0" borderId="17" xfId="8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 wrapText="1"/>
    </xf>
    <xf numFmtId="49" fontId="5" fillId="0" borderId="4" xfId="7" applyNumberFormat="1" applyFont="1" applyFill="1" applyBorder="1" applyAlignment="1">
      <alignment horizontal="center" vertical="center"/>
    </xf>
    <xf numFmtId="49" fontId="5" fillId="0" borderId="22" xfId="7" applyNumberFormat="1" applyFont="1" applyFill="1" applyBorder="1" applyAlignment="1">
      <alignment horizontal="center" vertical="center"/>
    </xf>
    <xf numFmtId="49" fontId="5" fillId="0" borderId="5" xfId="7" applyNumberFormat="1" applyFont="1" applyFill="1" applyBorder="1" applyAlignment="1">
      <alignment horizontal="center" vertical="center"/>
    </xf>
    <xf numFmtId="0" fontId="9" fillId="0" borderId="12" xfId="7" applyNumberFormat="1" applyFont="1" applyBorder="1" applyAlignment="1">
      <alignment horizontal="center" vertical="center"/>
    </xf>
    <xf numFmtId="0" fontId="8" fillId="0" borderId="2" xfId="7" applyFont="1" applyBorder="1" applyAlignment="1">
      <alignment horizontal="left" vertical="center"/>
    </xf>
    <xf numFmtId="0" fontId="20" fillId="0" borderId="3" xfId="7" applyFont="1" applyBorder="1" applyAlignment="1">
      <alignment horizontal="center" vertical="center"/>
    </xf>
  </cellXfs>
  <cellStyles count="10">
    <cellStyle name="Normal" xfId="0" builtinId="0"/>
    <cellStyle name="Normal 2" xfId="2" xr:uid="{00000000-0005-0000-0000-000001000000}"/>
    <cellStyle name="Normal_PP-2A" xfId="3" xr:uid="{00000000-0005-0000-0000-000002000000}"/>
    <cellStyle name="Normal_PP-II" xfId="4" xr:uid="{00000000-0005-0000-0000-000003000000}"/>
    <cellStyle name="Normal_PP-II 2" xfId="9" xr:uid="{40E7ACFA-C3EF-496C-B881-EA801AAB0D90}"/>
    <cellStyle name="Normal_PP-V" xfId="5" xr:uid="{00000000-0005-0000-0000-000006000000}"/>
    <cellStyle name="Normal_PP-VI" xfId="6" xr:uid="{00000000-0005-0000-0000-000007000000}"/>
    <cellStyle name="Normal_PP-VI 2" xfId="8" xr:uid="{C154CFEF-E53A-4B17-BE75-213EE9B845B5}"/>
    <cellStyle name="Normal_PP-X" xfId="7" xr:uid="{10830CEE-34AC-4ECC-A8C9-3ABA57FDAF3A}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28575</xdr:rowOff>
    </xdr:from>
    <xdr:to>
      <xdr:col>7</xdr:col>
      <xdr:colOff>0</xdr:colOff>
      <xdr:row>7</xdr:row>
      <xdr:rowOff>161925</xdr:rowOff>
    </xdr:to>
    <xdr:sp macro="" textlink="" fLocksText="0">
      <xdr:nvSpPr>
        <xdr:cNvPr id="7169" name="Texto 44">
          <a:extLst>
            <a:ext uri="{FF2B5EF4-FFF2-40B4-BE49-F238E27FC236}">
              <a16:creationId xmlns:a16="http://schemas.microsoft.com/office/drawing/2014/main" id="{00000000-0008-0000-0600-0000011C0000}"/>
            </a:ext>
          </a:extLst>
        </xdr:cNvPr>
        <xdr:cNvSpPr txBox="1">
          <a:spLocks noChangeArrowheads="1"/>
        </xdr:cNvSpPr>
      </xdr:nvSpPr>
      <xdr:spPr bwMode="auto">
        <a:xfrm>
          <a:off x="5010150" y="1019175"/>
          <a:ext cx="0" cy="276225"/>
        </a:xfrm>
        <a:prstGeom prst="rect">
          <a:avLst/>
        </a:prstGeom>
        <a:solidFill>
          <a:srgbClr val="FFFFFF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0"/>
  <sheetViews>
    <sheetView showGridLines="0" view="pageBreakPreview" zoomScale="114" zoomScaleNormal="114" zoomScaleSheetLayoutView="114" workbookViewId="0">
      <selection activeCell="P27" sqref="P27"/>
    </sheetView>
  </sheetViews>
  <sheetFormatPr defaultColWidth="11.42578125" defaultRowHeight="11.25" x14ac:dyDescent="0.2"/>
  <cols>
    <col min="1" max="1" width="5.28515625" style="1" customWidth="1"/>
    <col min="2" max="2" width="10.4257812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3.140625" style="1" customWidth="1"/>
    <col min="14" max="14" width="3.28515625" style="1" customWidth="1"/>
    <col min="15" max="15" width="10.5703125" style="1" customWidth="1"/>
    <col min="16" max="16384" width="11.42578125" style="1"/>
  </cols>
  <sheetData>
    <row r="1" spans="1:15" ht="15" customHeight="1" x14ac:dyDescent="0.2">
      <c r="A1" s="249" t="s">
        <v>174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50" t="s">
        <v>0</v>
      </c>
      <c r="O1" s="250"/>
    </row>
    <row r="2" spans="1:15" ht="15" customHeight="1" x14ac:dyDescent="0.25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51" t="s">
        <v>1</v>
      </c>
      <c r="O2" s="251"/>
    </row>
    <row r="3" spans="1:15" ht="12.6" customHeight="1" x14ac:dyDescent="0.2">
      <c r="A3" s="252" t="s">
        <v>2</v>
      </c>
      <c r="B3" s="252"/>
      <c r="C3" s="252"/>
      <c r="D3" s="252"/>
      <c r="E3" s="252" t="s">
        <v>3</v>
      </c>
      <c r="F3" s="252"/>
      <c r="G3" s="252"/>
      <c r="H3" s="252"/>
      <c r="I3" s="252"/>
      <c r="J3" s="252"/>
      <c r="K3" s="252"/>
      <c r="L3" s="252"/>
      <c r="M3" s="252"/>
      <c r="N3" s="252" t="s">
        <v>4</v>
      </c>
      <c r="O3" s="252"/>
    </row>
    <row r="4" spans="1:15" ht="12.6" customHeight="1" x14ac:dyDescent="0.2">
      <c r="A4" s="253" t="s">
        <v>167</v>
      </c>
      <c r="B4" s="253"/>
      <c r="C4" s="253"/>
      <c r="D4" s="253"/>
      <c r="E4" s="253" t="s">
        <v>166</v>
      </c>
      <c r="F4" s="253"/>
      <c r="G4" s="253"/>
      <c r="H4" s="253"/>
      <c r="I4" s="253"/>
      <c r="J4" s="253"/>
      <c r="K4" s="253"/>
      <c r="L4" s="253"/>
      <c r="M4" s="253"/>
      <c r="N4" s="254"/>
      <c r="O4" s="254"/>
    </row>
    <row r="5" spans="1:15" s="4" customFormat="1" ht="15" customHeight="1" x14ac:dyDescent="0.25">
      <c r="A5" s="255"/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</row>
    <row r="6" spans="1:15" s="4" customFormat="1" ht="15" customHeight="1" x14ac:dyDescent="0.2">
      <c r="A6" s="246" t="s">
        <v>219</v>
      </c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</row>
    <row r="7" spans="1:15" s="4" customFormat="1" ht="15" customHeight="1" x14ac:dyDescent="0.2">
      <c r="A7" s="231" t="s">
        <v>220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47">
        <f>'FSUP-I A - COORDENAÇÃO'!L12</f>
        <v>123687.48000000001</v>
      </c>
      <c r="O7" s="247"/>
    </row>
    <row r="8" spans="1:15" s="4" customFormat="1" ht="15" customHeight="1" x14ac:dyDescent="0.2">
      <c r="A8" s="231" t="s">
        <v>221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48">
        <f>'FSUP-VI A - Det. Enc. Sociais'!G45</f>
        <v>24737.496000000003</v>
      </c>
      <c r="O8" s="248"/>
    </row>
    <row r="9" spans="1:15" s="4" customFormat="1" ht="15" customHeight="1" x14ac:dyDescent="0.2">
      <c r="A9" s="245"/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</row>
    <row r="10" spans="1:15" ht="15" customHeight="1" x14ac:dyDescent="0.2">
      <c r="A10" s="246" t="s">
        <v>5</v>
      </c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6"/>
      <c r="O10" s="246"/>
    </row>
    <row r="11" spans="1:15" ht="15" customHeight="1" x14ac:dyDescent="0.2">
      <c r="A11" s="231" t="s">
        <v>168</v>
      </c>
      <c r="B11" s="231"/>
      <c r="C11" s="231"/>
      <c r="D11" s="231"/>
      <c r="E11" s="231"/>
      <c r="F11" s="231"/>
      <c r="G11" s="231"/>
      <c r="H11" s="231"/>
      <c r="I11" s="231"/>
      <c r="J11" s="231"/>
      <c r="K11" s="231"/>
      <c r="L11" s="231"/>
      <c r="M11" s="231"/>
      <c r="N11" s="247">
        <f>'FSUP-I B - EQUIPE TÉCNICA'!L16</f>
        <v>371244.84000000008</v>
      </c>
      <c r="O11" s="247"/>
    </row>
    <row r="12" spans="1:15" ht="15" customHeight="1" x14ac:dyDescent="0.2">
      <c r="A12" s="231" t="s">
        <v>169</v>
      </c>
      <c r="B12" s="231"/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48">
        <f>N11*'FSUP-VI B - Det. Enc. Sociais'!F45</f>
        <v>259054.64935200004</v>
      </c>
      <c r="O12" s="248"/>
    </row>
    <row r="13" spans="1:15" ht="15" customHeight="1" x14ac:dyDescent="0.2">
      <c r="A13" s="231" t="s">
        <v>222</v>
      </c>
      <c r="B13" s="231"/>
      <c r="C13" s="231"/>
      <c r="D13" s="231"/>
      <c r="E13" s="231"/>
      <c r="F13" s="231"/>
      <c r="G13" s="231"/>
      <c r="H13" s="231"/>
      <c r="I13" s="231"/>
      <c r="J13" s="231"/>
      <c r="K13" s="231"/>
      <c r="L13" s="231"/>
      <c r="M13" s="231"/>
      <c r="N13" s="248">
        <f>'FSUP-II VIAGENS'!G16</f>
        <v>223200</v>
      </c>
      <c r="O13" s="248"/>
    </row>
    <row r="14" spans="1:15" ht="15" customHeight="1" x14ac:dyDescent="0.2">
      <c r="A14" s="245"/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</row>
    <row r="15" spans="1:15" ht="15" customHeight="1" x14ac:dyDescent="0.2">
      <c r="A15" s="246" t="s">
        <v>6</v>
      </c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/>
    </row>
    <row r="16" spans="1:15" ht="15" customHeight="1" x14ac:dyDescent="0.2">
      <c r="A16" s="229" t="s">
        <v>223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28">
        <f>'FSUP-III Manutenção Operac'!I11</f>
        <v>27840</v>
      </c>
      <c r="O16" s="228"/>
    </row>
    <row r="17" spans="1:16" ht="15" customHeight="1" x14ac:dyDescent="0.2">
      <c r="A17" s="231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2"/>
      <c r="O17" s="232"/>
      <c r="P17" s="5"/>
    </row>
    <row r="18" spans="1:16" ht="15" customHeight="1" x14ac:dyDescent="0.2">
      <c r="A18" s="233" t="s">
        <v>7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4">
        <f>SUM(N7+N8+N11+N12+N13+N16)</f>
        <v>1029764.4653520002</v>
      </c>
      <c r="O18" s="234"/>
    </row>
    <row r="19" spans="1:16" ht="15" customHeight="1" x14ac:dyDescent="0.2">
      <c r="A19" s="230" t="s">
        <v>172</v>
      </c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28">
        <f>(N11+N7)*('FSUP-IV Det. custos Adm.'!F20)/100</f>
        <v>74239.848000000013</v>
      </c>
      <c r="O19" s="228"/>
    </row>
    <row r="20" spans="1:16" ht="15" customHeight="1" x14ac:dyDescent="0.2">
      <c r="A20" s="229" t="s">
        <v>170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28">
        <f>0.1*(N18+N19)</f>
        <v>110400.43133520003</v>
      </c>
      <c r="O20" s="228"/>
    </row>
    <row r="21" spans="1:16" ht="15" customHeight="1" x14ac:dyDescent="0.2">
      <c r="A21" s="230" t="s">
        <v>171</v>
      </c>
      <c r="B21" s="230"/>
      <c r="C21" s="230"/>
      <c r="D21" s="230"/>
      <c r="E21" s="230"/>
      <c r="F21" s="230"/>
      <c r="G21" s="230"/>
      <c r="H21" s="230"/>
      <c r="I21" s="230"/>
      <c r="J21" s="230"/>
      <c r="K21" s="230"/>
      <c r="L21" s="230"/>
      <c r="M21" s="230"/>
      <c r="N21" s="228">
        <f>0.1662*(N18+N19+N20)</f>
        <v>201834.06856701267</v>
      </c>
      <c r="O21" s="228"/>
    </row>
    <row r="22" spans="1:16" ht="15" customHeight="1" x14ac:dyDescent="0.2">
      <c r="A22" s="233" t="s">
        <v>8</v>
      </c>
      <c r="B22" s="233"/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4">
        <f>SUM(N19:O21)</f>
        <v>386474.3479022127</v>
      </c>
      <c r="O22" s="234"/>
    </row>
    <row r="23" spans="1:16" ht="15" customHeight="1" x14ac:dyDescent="0.2">
      <c r="A23" s="235"/>
      <c r="B23" s="235"/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/>
      <c r="N23" s="235"/>
      <c r="O23" s="235"/>
    </row>
    <row r="24" spans="1:16" ht="15" customHeight="1" x14ac:dyDescent="0.2">
      <c r="A24" s="235" t="s">
        <v>205</v>
      </c>
      <c r="B24" s="235"/>
      <c r="C24" s="235"/>
      <c r="D24" s="235"/>
      <c r="E24" s="235"/>
      <c r="F24" s="235"/>
      <c r="G24" s="235"/>
      <c r="H24" s="235"/>
      <c r="I24" s="235"/>
      <c r="J24" s="235"/>
      <c r="K24" s="235"/>
      <c r="L24" s="235"/>
      <c r="M24" s="235"/>
      <c r="N24" s="235"/>
      <c r="O24" s="235"/>
    </row>
    <row r="25" spans="1:16" ht="15" customHeight="1" x14ac:dyDescent="0.2">
      <c r="A25" s="230" t="s">
        <v>206</v>
      </c>
      <c r="B25" s="230"/>
      <c r="C25" s="230"/>
      <c r="D25" s="230"/>
      <c r="E25" s="230"/>
      <c r="F25" s="230"/>
      <c r="G25" s="230"/>
      <c r="H25" s="230"/>
      <c r="I25" s="230"/>
      <c r="J25" s="230"/>
      <c r="K25" s="230"/>
      <c r="L25" s="230"/>
      <c r="M25" s="230"/>
      <c r="N25" s="228">
        <f>'FSUP-VII Serviços Téc.'!G42</f>
        <v>61958</v>
      </c>
      <c r="O25" s="239"/>
    </row>
    <row r="26" spans="1:16" ht="15" customHeight="1" x14ac:dyDescent="0.2">
      <c r="A26" s="240" t="s">
        <v>207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2"/>
      <c r="N26" s="243">
        <f>N25</f>
        <v>61958</v>
      </c>
      <c r="O26" s="244"/>
    </row>
    <row r="27" spans="1:16" ht="15" customHeight="1" x14ac:dyDescent="0.2">
      <c r="A27" s="235"/>
      <c r="B27" s="235"/>
      <c r="C27" s="235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5"/>
      <c r="O27" s="235"/>
    </row>
    <row r="28" spans="1:16" ht="15" customHeight="1" x14ac:dyDescent="0.2">
      <c r="A28" s="235"/>
      <c r="B28" s="235"/>
      <c r="C28" s="235"/>
      <c r="D28" s="235"/>
      <c r="E28" s="235"/>
      <c r="F28" s="235"/>
      <c r="G28" s="235"/>
      <c r="H28" s="235"/>
      <c r="I28" s="235"/>
      <c r="J28" s="235"/>
      <c r="K28" s="235"/>
      <c r="L28" s="235"/>
      <c r="M28" s="235"/>
      <c r="N28" s="235"/>
      <c r="O28" s="235"/>
    </row>
    <row r="29" spans="1:16" ht="15.75" x14ac:dyDescent="0.25">
      <c r="A29" s="236" t="s">
        <v>173</v>
      </c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8"/>
      <c r="N29" s="234">
        <f>N18+N22+N26</f>
        <v>1478196.813254213</v>
      </c>
      <c r="O29" s="234"/>
      <c r="P29" s="154"/>
    </row>
    <row r="30" spans="1:16" ht="12.75" x14ac:dyDescent="0.2">
      <c r="A30" s="235"/>
      <c r="B30" s="235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5"/>
      <c r="P30" s="154"/>
    </row>
  </sheetData>
  <sheetProtection selectLockedCells="1" selectUnlockedCells="1"/>
  <mergeCells count="50">
    <mergeCell ref="A4:D4"/>
    <mergeCell ref="E4:M4"/>
    <mergeCell ref="N4:O4"/>
    <mergeCell ref="A5:O5"/>
    <mergeCell ref="A10:O10"/>
    <mergeCell ref="A6:O6"/>
    <mergeCell ref="A9:O9"/>
    <mergeCell ref="A7:M7"/>
    <mergeCell ref="N7:O7"/>
    <mergeCell ref="A8:M8"/>
    <mergeCell ref="N8:O8"/>
    <mergeCell ref="A1:M2"/>
    <mergeCell ref="N1:O1"/>
    <mergeCell ref="N2:O2"/>
    <mergeCell ref="A3:D3"/>
    <mergeCell ref="E3:M3"/>
    <mergeCell ref="N3:O3"/>
    <mergeCell ref="A11:M11"/>
    <mergeCell ref="A14:O14"/>
    <mergeCell ref="A15:O15"/>
    <mergeCell ref="A16:M16"/>
    <mergeCell ref="N16:O16"/>
    <mergeCell ref="N11:O11"/>
    <mergeCell ref="A12:M12"/>
    <mergeCell ref="N12:O12"/>
    <mergeCell ref="A13:M13"/>
    <mergeCell ref="N13:O13"/>
    <mergeCell ref="A21:M21"/>
    <mergeCell ref="N21:O21"/>
    <mergeCell ref="A28:O28"/>
    <mergeCell ref="A30:O30"/>
    <mergeCell ref="A29:M29"/>
    <mergeCell ref="N29:O29"/>
    <mergeCell ref="A22:M22"/>
    <mergeCell ref="N22:O22"/>
    <mergeCell ref="A23:O23"/>
    <mergeCell ref="A24:O24"/>
    <mergeCell ref="A27:O27"/>
    <mergeCell ref="A25:M25"/>
    <mergeCell ref="N25:O25"/>
    <mergeCell ref="A26:M26"/>
    <mergeCell ref="N26:O26"/>
    <mergeCell ref="N19:O19"/>
    <mergeCell ref="A20:M20"/>
    <mergeCell ref="N20:O20"/>
    <mergeCell ref="A19:M19"/>
    <mergeCell ref="A17:M17"/>
    <mergeCell ref="N17:O17"/>
    <mergeCell ref="A18:M18"/>
    <mergeCell ref="N18:O18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8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05988-2442-4A0A-A962-11F8F48689E6}">
  <dimension ref="A1:G51"/>
  <sheetViews>
    <sheetView view="pageBreakPreview" zoomScale="140" zoomScaleSheetLayoutView="140" workbookViewId="0">
      <selection activeCell="A3" sqref="A3:G3"/>
    </sheetView>
  </sheetViews>
  <sheetFormatPr defaultColWidth="11.42578125" defaultRowHeight="15" customHeight="1" x14ac:dyDescent="0.2"/>
  <cols>
    <col min="1" max="1" width="5.140625" style="166" customWidth="1"/>
    <col min="2" max="2" width="15.5703125" style="166" customWidth="1"/>
    <col min="3" max="3" width="23.5703125" style="166" customWidth="1"/>
    <col min="4" max="4" width="5.140625" style="166" customWidth="1"/>
    <col min="5" max="5" width="8.7109375" style="166" customWidth="1"/>
    <col min="6" max="6" width="7.7109375" style="166" customWidth="1"/>
    <col min="7" max="7" width="14.28515625" style="166" customWidth="1"/>
    <col min="8" max="16384" width="11.42578125" style="166"/>
  </cols>
  <sheetData>
    <row r="1" spans="1:7" ht="15" customHeight="1" thickBot="1" x14ac:dyDescent="0.25">
      <c r="A1" s="349" t="s">
        <v>204</v>
      </c>
      <c r="B1" s="349"/>
      <c r="C1" s="349"/>
      <c r="D1" s="349"/>
      <c r="E1" s="349"/>
      <c r="F1" s="349"/>
      <c r="G1" s="203" t="s">
        <v>0</v>
      </c>
    </row>
    <row r="2" spans="1:7" ht="15" customHeight="1" thickTop="1" thickBot="1" x14ac:dyDescent="0.25">
      <c r="A2" s="349"/>
      <c r="B2" s="349"/>
      <c r="C2" s="349"/>
      <c r="D2" s="349"/>
      <c r="E2" s="349"/>
      <c r="F2" s="349"/>
      <c r="G2" s="202" t="s">
        <v>245</v>
      </c>
    </row>
    <row r="3" spans="1:7" ht="15" customHeight="1" thickTop="1" x14ac:dyDescent="0.2">
      <c r="A3" s="350" t="s">
        <v>203</v>
      </c>
      <c r="B3" s="350"/>
      <c r="C3" s="350"/>
      <c r="D3" s="350"/>
      <c r="E3" s="350"/>
      <c r="F3" s="350"/>
      <c r="G3" s="350"/>
    </row>
    <row r="4" spans="1:7" ht="15" customHeight="1" x14ac:dyDescent="0.2">
      <c r="A4" s="201"/>
      <c r="B4" s="200"/>
      <c r="C4" s="200"/>
      <c r="D4" s="200"/>
      <c r="E4" s="200"/>
      <c r="F4" s="200"/>
      <c r="G4" s="199"/>
    </row>
    <row r="5" spans="1:7" ht="15" customHeight="1" x14ac:dyDescent="0.2">
      <c r="A5" s="177" t="s">
        <v>2</v>
      </c>
      <c r="B5" s="175"/>
      <c r="C5" s="177" t="s">
        <v>3</v>
      </c>
      <c r="D5" s="176"/>
      <c r="E5" s="176"/>
      <c r="F5" s="175"/>
      <c r="G5" s="198" t="s">
        <v>4</v>
      </c>
    </row>
    <row r="6" spans="1:7" ht="15" customHeight="1" thickBot="1" x14ac:dyDescent="0.25">
      <c r="A6" s="197"/>
      <c r="B6" s="194"/>
      <c r="C6" s="196" t="s">
        <v>202</v>
      </c>
      <c r="D6" s="195"/>
      <c r="E6" s="195"/>
      <c r="F6" s="194"/>
      <c r="G6" s="193"/>
    </row>
    <row r="7" spans="1:7" ht="15" customHeight="1" thickTop="1" thickBot="1" x14ac:dyDescent="0.25">
      <c r="A7" s="351" t="s">
        <v>201</v>
      </c>
      <c r="B7" s="351" t="s">
        <v>53</v>
      </c>
      <c r="C7" s="351"/>
      <c r="D7" s="352" t="s">
        <v>200</v>
      </c>
      <c r="E7" s="353" t="s">
        <v>199</v>
      </c>
      <c r="F7" s="353" t="s">
        <v>198</v>
      </c>
      <c r="G7" s="353"/>
    </row>
    <row r="8" spans="1:7" ht="15" customHeight="1" thickTop="1" x14ac:dyDescent="0.2">
      <c r="A8" s="351"/>
      <c r="B8" s="351"/>
      <c r="C8" s="351"/>
      <c r="D8" s="352"/>
      <c r="E8" s="353"/>
      <c r="F8" s="192" t="s">
        <v>48</v>
      </c>
      <c r="G8" s="191" t="s">
        <v>49</v>
      </c>
    </row>
    <row r="9" spans="1:7" ht="27" customHeight="1" x14ac:dyDescent="0.2">
      <c r="A9" s="218"/>
      <c r="B9" s="345" t="s">
        <v>228</v>
      </c>
      <c r="C9" s="345"/>
      <c r="D9" s="192" t="s">
        <v>208</v>
      </c>
      <c r="E9" s="215">
        <v>30</v>
      </c>
      <c r="F9" s="192">
        <v>202</v>
      </c>
      <c r="G9" s="216">
        <f t="shared" ref="G9:G14" si="0">TRUNC(E9*F9)</f>
        <v>6060</v>
      </c>
    </row>
    <row r="10" spans="1:7" ht="27" customHeight="1" x14ac:dyDescent="0.2">
      <c r="A10" s="218"/>
      <c r="B10" s="345" t="s">
        <v>233</v>
      </c>
      <c r="C10" s="345"/>
      <c r="D10" s="192" t="s">
        <v>208</v>
      </c>
      <c r="E10" s="215">
        <v>30</v>
      </c>
      <c r="F10" s="192">
        <v>259</v>
      </c>
      <c r="G10" s="216">
        <f t="shared" si="0"/>
        <v>7770</v>
      </c>
    </row>
    <row r="11" spans="1:7" ht="27" customHeight="1" x14ac:dyDescent="0.2">
      <c r="A11" s="218"/>
      <c r="B11" s="345" t="s">
        <v>229</v>
      </c>
      <c r="C11" s="345"/>
      <c r="D11" s="192" t="s">
        <v>208</v>
      </c>
      <c r="E11" s="215">
        <v>30</v>
      </c>
      <c r="F11" s="192">
        <v>140</v>
      </c>
      <c r="G11" s="216">
        <f t="shared" si="0"/>
        <v>4200</v>
      </c>
    </row>
    <row r="12" spans="1:7" ht="27" customHeight="1" x14ac:dyDescent="0.2">
      <c r="A12" s="218"/>
      <c r="B12" s="345" t="s">
        <v>230</v>
      </c>
      <c r="C12" s="345"/>
      <c r="D12" s="192" t="s">
        <v>208</v>
      </c>
      <c r="E12" s="215">
        <v>30</v>
      </c>
      <c r="F12" s="192">
        <v>140</v>
      </c>
      <c r="G12" s="216">
        <f t="shared" si="0"/>
        <v>4200</v>
      </c>
    </row>
    <row r="13" spans="1:7" ht="27" customHeight="1" x14ac:dyDescent="0.2">
      <c r="A13" s="218"/>
      <c r="B13" s="345" t="s">
        <v>231</v>
      </c>
      <c r="C13" s="345"/>
      <c r="D13" s="192" t="s">
        <v>208</v>
      </c>
      <c r="E13" s="215">
        <v>30</v>
      </c>
      <c r="F13" s="192">
        <v>140</v>
      </c>
      <c r="G13" s="216">
        <f t="shared" si="0"/>
        <v>4200</v>
      </c>
    </row>
    <row r="14" spans="1:7" ht="27" customHeight="1" x14ac:dyDescent="0.2">
      <c r="A14" s="218"/>
      <c r="B14" s="345" t="s">
        <v>232</v>
      </c>
      <c r="C14" s="345"/>
      <c r="D14" s="192" t="s">
        <v>208</v>
      </c>
      <c r="E14" s="215">
        <v>30</v>
      </c>
      <c r="F14" s="192">
        <v>143.65</v>
      </c>
      <c r="G14" s="216">
        <f t="shared" si="0"/>
        <v>4309</v>
      </c>
    </row>
    <row r="15" spans="1:7" ht="27" customHeight="1" x14ac:dyDescent="0.2">
      <c r="A15" s="218"/>
      <c r="B15" s="345"/>
      <c r="C15" s="345"/>
      <c r="D15" s="192"/>
      <c r="E15" s="215"/>
      <c r="F15" s="192"/>
      <c r="G15" s="216"/>
    </row>
    <row r="16" spans="1:7" ht="27" customHeight="1" x14ac:dyDescent="0.2">
      <c r="A16" s="218"/>
      <c r="B16" s="345" t="s">
        <v>209</v>
      </c>
      <c r="C16" s="345"/>
      <c r="D16" s="192" t="s">
        <v>208</v>
      </c>
      <c r="E16" s="215">
        <v>30</v>
      </c>
      <c r="F16" s="217">
        <v>80</v>
      </c>
      <c r="G16" s="216">
        <f t="shared" ref="G16:G22" si="1">TRUNC(E16*F16)</f>
        <v>2400</v>
      </c>
    </row>
    <row r="17" spans="1:7" ht="27" customHeight="1" x14ac:dyDescent="0.2">
      <c r="A17" s="218"/>
      <c r="B17" s="345" t="s">
        <v>210</v>
      </c>
      <c r="C17" s="345"/>
      <c r="D17" s="192" t="s">
        <v>208</v>
      </c>
      <c r="E17" s="215">
        <v>30</v>
      </c>
      <c r="F17" s="217">
        <v>80</v>
      </c>
      <c r="G17" s="216">
        <f t="shared" si="1"/>
        <v>2400</v>
      </c>
    </row>
    <row r="18" spans="1:7" ht="27" customHeight="1" x14ac:dyDescent="0.2">
      <c r="A18" s="218"/>
      <c r="B18" s="345" t="s">
        <v>211</v>
      </c>
      <c r="C18" s="345"/>
      <c r="D18" s="192" t="s">
        <v>208</v>
      </c>
      <c r="E18" s="215">
        <v>30</v>
      </c>
      <c r="F18" s="192">
        <v>128.65</v>
      </c>
      <c r="G18" s="216">
        <f t="shared" si="1"/>
        <v>3859</v>
      </c>
    </row>
    <row r="19" spans="1:7" ht="24" customHeight="1" x14ac:dyDescent="0.2">
      <c r="A19" s="218"/>
      <c r="B19" s="345" t="s">
        <v>212</v>
      </c>
      <c r="C19" s="345"/>
      <c r="D19" s="192" t="s">
        <v>208</v>
      </c>
      <c r="E19" s="215">
        <v>30</v>
      </c>
      <c r="F19" s="217">
        <v>450</v>
      </c>
      <c r="G19" s="216">
        <f t="shared" si="1"/>
        <v>13500</v>
      </c>
    </row>
    <row r="20" spans="1:7" ht="23.25" customHeight="1" x14ac:dyDescent="0.2">
      <c r="A20" s="218"/>
      <c r="B20" s="345" t="s">
        <v>213</v>
      </c>
      <c r="C20" s="345"/>
      <c r="D20" s="192" t="s">
        <v>208</v>
      </c>
      <c r="E20" s="215">
        <v>30</v>
      </c>
      <c r="F20" s="217">
        <v>122</v>
      </c>
      <c r="G20" s="216">
        <f t="shared" si="1"/>
        <v>3660</v>
      </c>
    </row>
    <row r="21" spans="1:7" ht="12.95" customHeight="1" x14ac:dyDescent="0.2">
      <c r="A21" s="218"/>
      <c r="B21" s="347" t="s">
        <v>214</v>
      </c>
      <c r="C21" s="348"/>
      <c r="D21" s="192" t="s">
        <v>208</v>
      </c>
      <c r="E21" s="217">
        <v>30</v>
      </c>
      <c r="F21" s="217">
        <v>90</v>
      </c>
      <c r="G21" s="216">
        <f t="shared" si="1"/>
        <v>2700</v>
      </c>
    </row>
    <row r="22" spans="1:7" ht="12.95" customHeight="1" x14ac:dyDescent="0.2">
      <c r="A22" s="218"/>
      <c r="B22" s="346" t="s">
        <v>215</v>
      </c>
      <c r="C22" s="346"/>
      <c r="D22" s="192" t="s">
        <v>208</v>
      </c>
      <c r="E22" s="217">
        <v>30</v>
      </c>
      <c r="F22" s="217">
        <v>90</v>
      </c>
      <c r="G22" s="216">
        <f t="shared" si="1"/>
        <v>2700</v>
      </c>
    </row>
    <row r="23" spans="1:7" ht="12.95" customHeight="1" x14ac:dyDescent="0.2">
      <c r="A23" s="185"/>
      <c r="B23" s="187"/>
      <c r="C23" s="189"/>
      <c r="D23" s="185"/>
      <c r="E23" s="184"/>
      <c r="F23" s="183"/>
      <c r="G23" s="182"/>
    </row>
    <row r="24" spans="1:7" ht="12.95" customHeight="1" x14ac:dyDescent="0.2">
      <c r="A24" s="185"/>
      <c r="B24" s="340"/>
      <c r="C24" s="340"/>
      <c r="D24" s="185"/>
      <c r="E24" s="184"/>
      <c r="F24" s="183"/>
      <c r="G24" s="182"/>
    </row>
    <row r="25" spans="1:7" ht="12.95" customHeight="1" x14ac:dyDescent="0.2">
      <c r="A25" s="185"/>
      <c r="B25" s="187"/>
      <c r="C25" s="189"/>
      <c r="D25" s="185"/>
      <c r="E25" s="184"/>
      <c r="F25" s="183"/>
      <c r="G25" s="182"/>
    </row>
    <row r="26" spans="1:7" ht="12.95" customHeight="1" x14ac:dyDescent="0.2">
      <c r="A26" s="185"/>
      <c r="B26" s="340"/>
      <c r="C26" s="340"/>
      <c r="D26" s="185"/>
      <c r="E26" s="184"/>
      <c r="F26" s="190"/>
      <c r="G26" s="182"/>
    </row>
    <row r="27" spans="1:7" ht="12.95" customHeight="1" x14ac:dyDescent="0.2">
      <c r="A27" s="185"/>
      <c r="B27" s="187"/>
      <c r="C27" s="189"/>
      <c r="D27" s="185"/>
      <c r="E27" s="184"/>
      <c r="F27" s="183"/>
      <c r="G27" s="182"/>
    </row>
    <row r="28" spans="1:7" ht="12.95" customHeight="1" x14ac:dyDescent="0.2">
      <c r="A28" s="185"/>
      <c r="B28" s="187"/>
      <c r="C28" s="189"/>
      <c r="D28" s="185"/>
      <c r="E28" s="184"/>
      <c r="F28" s="183"/>
      <c r="G28" s="182"/>
    </row>
    <row r="29" spans="1:7" ht="12.95" customHeight="1" x14ac:dyDescent="0.2">
      <c r="A29" s="185"/>
      <c r="B29" s="340"/>
      <c r="C29" s="340"/>
      <c r="D29" s="185"/>
      <c r="E29" s="184"/>
      <c r="F29" s="183"/>
      <c r="G29" s="182"/>
    </row>
    <row r="30" spans="1:7" ht="12.95" customHeight="1" x14ac:dyDescent="0.2">
      <c r="A30" s="185"/>
      <c r="B30" s="187"/>
      <c r="C30" s="188"/>
      <c r="D30" s="185"/>
      <c r="E30" s="184"/>
      <c r="F30" s="183"/>
      <c r="G30" s="182"/>
    </row>
    <row r="31" spans="1:7" ht="12.95" customHeight="1" x14ac:dyDescent="0.2">
      <c r="A31" s="185"/>
      <c r="B31" s="340"/>
      <c r="C31" s="340"/>
      <c r="D31" s="185"/>
      <c r="E31" s="184"/>
      <c r="F31" s="183"/>
      <c r="G31" s="182"/>
    </row>
    <row r="32" spans="1:7" ht="12.95" customHeight="1" x14ac:dyDescent="0.2">
      <c r="A32" s="185"/>
      <c r="B32" s="340"/>
      <c r="C32" s="340"/>
      <c r="D32" s="185"/>
      <c r="E32" s="184"/>
      <c r="F32" s="183"/>
      <c r="G32" s="182"/>
    </row>
    <row r="33" spans="1:7" ht="12.95" customHeight="1" x14ac:dyDescent="0.2">
      <c r="A33" s="185"/>
      <c r="B33" s="187"/>
      <c r="C33" s="186"/>
      <c r="D33" s="185"/>
      <c r="E33" s="184"/>
      <c r="F33" s="183"/>
      <c r="G33" s="182"/>
    </row>
    <row r="34" spans="1:7" ht="12.95" customHeight="1" x14ac:dyDescent="0.2">
      <c r="A34" s="185"/>
      <c r="B34" s="340"/>
      <c r="C34" s="340"/>
      <c r="D34" s="185"/>
      <c r="E34" s="184"/>
      <c r="F34" s="183"/>
      <c r="G34" s="182"/>
    </row>
    <row r="35" spans="1:7" ht="12.95" customHeight="1" x14ac:dyDescent="0.2">
      <c r="A35" s="185"/>
      <c r="B35" s="187"/>
      <c r="C35" s="186"/>
      <c r="D35" s="185"/>
      <c r="E35" s="184"/>
      <c r="F35" s="183"/>
      <c r="G35" s="182"/>
    </row>
    <row r="36" spans="1:7" ht="12.95" customHeight="1" x14ac:dyDescent="0.2">
      <c r="A36" s="185"/>
      <c r="B36" s="187"/>
      <c r="C36" s="186"/>
      <c r="D36" s="185"/>
      <c r="E36" s="184"/>
      <c r="F36" s="183"/>
      <c r="G36" s="182"/>
    </row>
    <row r="37" spans="1:7" ht="12.95" customHeight="1" x14ac:dyDescent="0.2">
      <c r="A37" s="185"/>
      <c r="B37" s="187"/>
      <c r="C37" s="186"/>
      <c r="D37" s="185"/>
      <c r="E37" s="184"/>
      <c r="F37" s="183"/>
      <c r="G37" s="182"/>
    </row>
    <row r="38" spans="1:7" ht="12.95" customHeight="1" x14ac:dyDescent="0.2">
      <c r="A38" s="185"/>
      <c r="B38" s="340"/>
      <c r="C38" s="340"/>
      <c r="D38" s="185"/>
      <c r="E38" s="184"/>
      <c r="F38" s="183"/>
      <c r="G38" s="182"/>
    </row>
    <row r="39" spans="1:7" ht="12.95" customHeight="1" x14ac:dyDescent="0.2">
      <c r="A39" s="185"/>
      <c r="B39" s="187"/>
      <c r="C39" s="186"/>
      <c r="D39" s="185"/>
      <c r="E39" s="184"/>
      <c r="F39" s="183"/>
      <c r="G39" s="182"/>
    </row>
    <row r="40" spans="1:7" ht="12.95" customHeight="1" x14ac:dyDescent="0.2">
      <c r="A40" s="185"/>
      <c r="B40" s="340"/>
      <c r="C40" s="340"/>
      <c r="D40" s="185"/>
      <c r="E40" s="184"/>
      <c r="F40" s="183"/>
      <c r="G40" s="182"/>
    </row>
    <row r="41" spans="1:7" ht="12.95" customHeight="1" x14ac:dyDescent="0.2">
      <c r="A41" s="185"/>
      <c r="B41" s="187"/>
      <c r="C41" s="186"/>
      <c r="D41" s="185"/>
      <c r="E41" s="184"/>
      <c r="F41" s="183"/>
      <c r="G41" s="182"/>
    </row>
    <row r="42" spans="1:7" ht="15" customHeight="1" thickBot="1" x14ac:dyDescent="0.25">
      <c r="A42" s="344" t="s">
        <v>197</v>
      </c>
      <c r="B42" s="344"/>
      <c r="C42" s="344"/>
      <c r="D42" s="344"/>
      <c r="E42" s="344"/>
      <c r="F42" s="344"/>
      <c r="G42" s="181">
        <f>SUM(G9:G41)</f>
        <v>61958</v>
      </c>
    </row>
    <row r="43" spans="1:7" ht="15" customHeight="1" thickTop="1" x14ac:dyDescent="0.2">
      <c r="A43" s="180" t="s">
        <v>196</v>
      </c>
      <c r="B43" s="179"/>
      <c r="C43" s="178"/>
      <c r="D43" s="180" t="s">
        <v>195</v>
      </c>
      <c r="E43" s="179"/>
      <c r="F43" s="179"/>
      <c r="G43" s="178"/>
    </row>
    <row r="44" spans="1:7" ht="15" customHeight="1" x14ac:dyDescent="0.2">
      <c r="A44" s="341"/>
      <c r="B44" s="341"/>
      <c r="C44" s="341"/>
      <c r="D44" s="342"/>
      <c r="E44" s="342"/>
      <c r="F44" s="342"/>
      <c r="G44" s="342"/>
    </row>
    <row r="45" spans="1:7" ht="15" customHeight="1" x14ac:dyDescent="0.2">
      <c r="A45" s="343" t="s">
        <v>194</v>
      </c>
      <c r="B45" s="343"/>
      <c r="C45" s="343"/>
      <c r="D45" s="343"/>
      <c r="E45" s="343"/>
      <c r="F45" s="177" t="s">
        <v>193</v>
      </c>
      <c r="G45" s="175"/>
    </row>
    <row r="46" spans="1:7" ht="15" customHeight="1" x14ac:dyDescent="0.2">
      <c r="A46" s="343"/>
      <c r="B46" s="343"/>
      <c r="C46" s="343"/>
      <c r="D46" s="343"/>
      <c r="E46" s="343"/>
      <c r="F46" s="342"/>
      <c r="G46" s="342"/>
    </row>
    <row r="47" spans="1:7" ht="15" customHeight="1" x14ac:dyDescent="0.2">
      <c r="A47" s="177" t="s">
        <v>192</v>
      </c>
      <c r="B47" s="176"/>
      <c r="C47" s="176"/>
      <c r="D47" s="176"/>
      <c r="E47" s="176"/>
      <c r="F47" s="176"/>
      <c r="G47" s="175"/>
    </row>
    <row r="48" spans="1:7" ht="15" customHeight="1" x14ac:dyDescent="0.2">
      <c r="A48" s="172" t="s">
        <v>191</v>
      </c>
      <c r="B48" s="174"/>
      <c r="C48" s="174"/>
      <c r="D48" s="174"/>
      <c r="E48" s="174"/>
      <c r="F48" s="174"/>
      <c r="G48" s="173"/>
    </row>
    <row r="49" spans="1:7" ht="15" customHeight="1" x14ac:dyDescent="0.2">
      <c r="A49" s="172" t="s">
        <v>190</v>
      </c>
      <c r="B49" s="174"/>
      <c r="C49" s="174"/>
      <c r="D49" s="174"/>
      <c r="E49" s="174"/>
      <c r="F49" s="174"/>
      <c r="G49" s="173"/>
    </row>
    <row r="50" spans="1:7" ht="15" customHeight="1" x14ac:dyDescent="0.2">
      <c r="A50" s="172" t="s">
        <v>189</v>
      </c>
      <c r="B50" s="171"/>
      <c r="C50" s="171"/>
      <c r="D50" s="171"/>
      <c r="E50" s="171"/>
      <c r="F50" s="171"/>
      <c r="G50" s="170"/>
    </row>
    <row r="51" spans="1:7" ht="15" customHeight="1" x14ac:dyDescent="0.2">
      <c r="A51" s="169" t="s">
        <v>188</v>
      </c>
      <c r="B51" s="168"/>
      <c r="C51" s="168"/>
      <c r="D51" s="168"/>
      <c r="E51" s="168"/>
      <c r="F51" s="168"/>
      <c r="G51" s="167"/>
    </row>
  </sheetData>
  <sheetProtection selectLockedCells="1" selectUnlockedCells="1"/>
  <mergeCells count="34">
    <mergeCell ref="A1:F2"/>
    <mergeCell ref="A3:G3"/>
    <mergeCell ref="A7:A8"/>
    <mergeCell ref="B7:C8"/>
    <mergeCell ref="D7:D8"/>
    <mergeCell ref="E7:E8"/>
    <mergeCell ref="F7:G7"/>
    <mergeCell ref="B9:C9"/>
    <mergeCell ref="B11:C11"/>
    <mergeCell ref="B16:C16"/>
    <mergeCell ref="B17:C17"/>
    <mergeCell ref="B18:C18"/>
    <mergeCell ref="B12:C12"/>
    <mergeCell ref="B13:C13"/>
    <mergeCell ref="B14:C14"/>
    <mergeCell ref="B15:C15"/>
    <mergeCell ref="B10:C10"/>
    <mergeCell ref="B19:C19"/>
    <mergeCell ref="B20:C20"/>
    <mergeCell ref="B22:C22"/>
    <mergeCell ref="B24:C24"/>
    <mergeCell ref="B26:C26"/>
    <mergeCell ref="B21:C21"/>
    <mergeCell ref="B29:C29"/>
    <mergeCell ref="A44:C44"/>
    <mergeCell ref="D44:G44"/>
    <mergeCell ref="A45:E46"/>
    <mergeCell ref="F46:G46"/>
    <mergeCell ref="B31:C31"/>
    <mergeCell ref="B32:C32"/>
    <mergeCell ref="B34:C34"/>
    <mergeCell ref="B38:C38"/>
    <mergeCell ref="B40:C40"/>
    <mergeCell ref="A42:F42"/>
  </mergeCells>
  <pageMargins left="1.2798611111111111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D6BBF-FFE6-4BD9-A6C0-7942ACCF6CBB}">
  <sheetPr>
    <pageSetUpPr fitToPage="1"/>
  </sheetPr>
  <dimension ref="B1:H19"/>
  <sheetViews>
    <sheetView tabSelected="1" view="pageBreakPreview" zoomScale="140" zoomScaleNormal="100" zoomScaleSheetLayoutView="140" workbookViewId="0">
      <selection activeCell="K4" sqref="K4"/>
    </sheetView>
  </sheetViews>
  <sheetFormatPr defaultRowHeight="12.75" x14ac:dyDescent="0.2"/>
  <cols>
    <col min="1" max="1" width="2.42578125" customWidth="1"/>
    <col min="6" max="6" width="12" customWidth="1"/>
    <col min="8" max="8" width="13.7109375" bestFit="1" customWidth="1"/>
  </cols>
  <sheetData>
    <row r="1" spans="2:8" ht="13.5" thickBot="1" x14ac:dyDescent="0.25">
      <c r="B1" s="258" t="s">
        <v>246</v>
      </c>
      <c r="C1" s="258"/>
      <c r="D1" s="258"/>
      <c r="E1" s="258"/>
      <c r="F1" s="258"/>
      <c r="G1" s="258"/>
      <c r="H1" s="128" t="s">
        <v>0</v>
      </c>
    </row>
    <row r="2" spans="2:8" ht="19.5" thickTop="1" thickBot="1" x14ac:dyDescent="0.25">
      <c r="B2" s="258"/>
      <c r="C2" s="258"/>
      <c r="D2" s="258"/>
      <c r="E2" s="258"/>
      <c r="F2" s="258"/>
      <c r="G2" s="258"/>
      <c r="H2" s="129" t="s">
        <v>159</v>
      </c>
    </row>
    <row r="3" spans="2:8" ht="13.5" thickTop="1" x14ac:dyDescent="0.2">
      <c r="B3" s="358" t="s">
        <v>2</v>
      </c>
      <c r="C3" s="358"/>
      <c r="D3" s="358" t="s">
        <v>3</v>
      </c>
      <c r="E3" s="358"/>
      <c r="F3" s="358"/>
      <c r="G3" s="358"/>
      <c r="H3" s="139" t="s">
        <v>4</v>
      </c>
    </row>
    <row r="4" spans="2:8" ht="30" customHeight="1" thickBot="1" x14ac:dyDescent="0.25">
      <c r="B4" s="260" t="s">
        <v>167</v>
      </c>
      <c r="C4" s="261"/>
      <c r="D4" s="6" t="s">
        <v>166</v>
      </c>
      <c r="E4" s="49"/>
      <c r="F4" s="49"/>
      <c r="G4" s="130"/>
      <c r="H4" s="140"/>
    </row>
    <row r="5" spans="2:8" ht="36.75" thickTop="1" x14ac:dyDescent="0.2">
      <c r="B5" s="141" t="s">
        <v>146</v>
      </c>
      <c r="C5" s="142" t="s">
        <v>147</v>
      </c>
      <c r="D5" s="359" t="s">
        <v>148</v>
      </c>
      <c r="E5" s="359"/>
      <c r="F5" s="359"/>
      <c r="G5" s="143" t="s">
        <v>149</v>
      </c>
      <c r="H5" s="143" t="s">
        <v>150</v>
      </c>
    </row>
    <row r="6" spans="2:8" ht="22.5" x14ac:dyDescent="0.2">
      <c r="B6" s="144">
        <v>1</v>
      </c>
      <c r="C6" s="145" t="s">
        <v>151</v>
      </c>
      <c r="D6" s="354" t="s">
        <v>152</v>
      </c>
      <c r="E6" s="355"/>
      <c r="F6" s="356"/>
      <c r="G6" s="146">
        <v>30</v>
      </c>
      <c r="H6" s="138">
        <f>(FSUP!$N$29)/12</f>
        <v>123183.06777118442</v>
      </c>
    </row>
    <row r="7" spans="2:8" ht="22.5" x14ac:dyDescent="0.2">
      <c r="B7" s="144">
        <v>2</v>
      </c>
      <c r="C7" s="145" t="s">
        <v>151</v>
      </c>
      <c r="D7" s="354" t="s">
        <v>153</v>
      </c>
      <c r="E7" s="355"/>
      <c r="F7" s="356"/>
      <c r="G7" s="146">
        <f t="shared" ref="G7:G17" si="0">G6+30</f>
        <v>60</v>
      </c>
      <c r="H7" s="138">
        <f>(FSUP!$N$29)/12</f>
        <v>123183.06777118442</v>
      </c>
    </row>
    <row r="8" spans="2:8" ht="22.5" x14ac:dyDescent="0.2">
      <c r="B8" s="144">
        <v>3</v>
      </c>
      <c r="C8" s="145" t="s">
        <v>151</v>
      </c>
      <c r="D8" s="354" t="s">
        <v>154</v>
      </c>
      <c r="E8" s="355"/>
      <c r="F8" s="356"/>
      <c r="G8" s="146">
        <f t="shared" si="0"/>
        <v>90</v>
      </c>
      <c r="H8" s="138">
        <f>(FSUP!$N$29)/12</f>
        <v>123183.06777118442</v>
      </c>
    </row>
    <row r="9" spans="2:8" ht="22.5" x14ac:dyDescent="0.2">
      <c r="B9" s="144">
        <v>4</v>
      </c>
      <c r="C9" s="145" t="s">
        <v>151</v>
      </c>
      <c r="D9" s="354" t="s">
        <v>155</v>
      </c>
      <c r="E9" s="355"/>
      <c r="F9" s="356"/>
      <c r="G9" s="146">
        <f t="shared" si="0"/>
        <v>120</v>
      </c>
      <c r="H9" s="138">
        <f>(FSUP!$N$29)/12</f>
        <v>123183.06777118442</v>
      </c>
    </row>
    <row r="10" spans="2:8" ht="22.5" x14ac:dyDescent="0.2">
      <c r="B10" s="144">
        <v>5</v>
      </c>
      <c r="C10" s="145" t="s">
        <v>151</v>
      </c>
      <c r="D10" s="354" t="s">
        <v>156</v>
      </c>
      <c r="E10" s="355"/>
      <c r="F10" s="356"/>
      <c r="G10" s="146">
        <f t="shared" si="0"/>
        <v>150</v>
      </c>
      <c r="H10" s="138">
        <f>(FSUP!$N$29)/12</f>
        <v>123183.06777118442</v>
      </c>
    </row>
    <row r="11" spans="2:8" ht="22.5" x14ac:dyDescent="0.2">
      <c r="B11" s="144">
        <v>6</v>
      </c>
      <c r="C11" s="145" t="s">
        <v>151</v>
      </c>
      <c r="D11" s="354" t="s">
        <v>157</v>
      </c>
      <c r="E11" s="355"/>
      <c r="F11" s="356"/>
      <c r="G11" s="146">
        <f t="shared" si="0"/>
        <v>180</v>
      </c>
      <c r="H11" s="138">
        <f>(FSUP!$N$29)/12</f>
        <v>123183.06777118442</v>
      </c>
    </row>
    <row r="12" spans="2:8" ht="22.5" x14ac:dyDescent="0.2">
      <c r="B12" s="144">
        <v>7</v>
      </c>
      <c r="C12" s="145" t="s">
        <v>151</v>
      </c>
      <c r="D12" s="354" t="s">
        <v>160</v>
      </c>
      <c r="E12" s="355"/>
      <c r="F12" s="356"/>
      <c r="G12" s="146">
        <f t="shared" si="0"/>
        <v>210</v>
      </c>
      <c r="H12" s="138">
        <f>(FSUP!$N$29)/12</f>
        <v>123183.06777118442</v>
      </c>
    </row>
    <row r="13" spans="2:8" ht="22.5" x14ac:dyDescent="0.2">
      <c r="B13" s="144">
        <v>8</v>
      </c>
      <c r="C13" s="145" t="s">
        <v>151</v>
      </c>
      <c r="D13" s="354" t="s">
        <v>161</v>
      </c>
      <c r="E13" s="355"/>
      <c r="F13" s="356"/>
      <c r="G13" s="146">
        <f t="shared" si="0"/>
        <v>240</v>
      </c>
      <c r="H13" s="138">
        <f>(FSUP!$N$29)/12</f>
        <v>123183.06777118442</v>
      </c>
    </row>
    <row r="14" spans="2:8" ht="22.5" x14ac:dyDescent="0.2">
      <c r="B14" s="144">
        <v>9</v>
      </c>
      <c r="C14" s="145" t="s">
        <v>151</v>
      </c>
      <c r="D14" s="354" t="s">
        <v>162</v>
      </c>
      <c r="E14" s="355"/>
      <c r="F14" s="356"/>
      <c r="G14" s="146">
        <f t="shared" si="0"/>
        <v>270</v>
      </c>
      <c r="H14" s="138">
        <f>(FSUP!$N$29)/12</f>
        <v>123183.06777118442</v>
      </c>
    </row>
    <row r="15" spans="2:8" ht="22.5" x14ac:dyDescent="0.2">
      <c r="B15" s="144">
        <v>10</v>
      </c>
      <c r="C15" s="145" t="s">
        <v>151</v>
      </c>
      <c r="D15" s="354" t="s">
        <v>163</v>
      </c>
      <c r="E15" s="355"/>
      <c r="F15" s="356"/>
      <c r="G15" s="146">
        <f t="shared" si="0"/>
        <v>300</v>
      </c>
      <c r="H15" s="138">
        <f>(FSUP!$N$29)/12</f>
        <v>123183.06777118442</v>
      </c>
    </row>
    <row r="16" spans="2:8" ht="22.5" x14ac:dyDescent="0.2">
      <c r="B16" s="144">
        <v>11</v>
      </c>
      <c r="C16" s="145" t="s">
        <v>151</v>
      </c>
      <c r="D16" s="354" t="s">
        <v>164</v>
      </c>
      <c r="E16" s="355"/>
      <c r="F16" s="356"/>
      <c r="G16" s="146">
        <f t="shared" si="0"/>
        <v>330</v>
      </c>
      <c r="H16" s="138">
        <f>(FSUP!$N$29)/12</f>
        <v>123183.06777118442</v>
      </c>
    </row>
    <row r="17" spans="2:8" ht="22.5" x14ac:dyDescent="0.2">
      <c r="B17" s="144">
        <v>12</v>
      </c>
      <c r="C17" s="145" t="s">
        <v>151</v>
      </c>
      <c r="D17" s="354" t="s">
        <v>165</v>
      </c>
      <c r="E17" s="355"/>
      <c r="F17" s="356"/>
      <c r="G17" s="146">
        <f t="shared" si="0"/>
        <v>360</v>
      </c>
      <c r="H17" s="138">
        <f>(FSUP!$N$29)/12</f>
        <v>123183.06777118442</v>
      </c>
    </row>
    <row r="18" spans="2:8" ht="13.5" thickBot="1" x14ac:dyDescent="0.25">
      <c r="B18" s="357" t="s">
        <v>158</v>
      </c>
      <c r="C18" s="357"/>
      <c r="D18" s="357"/>
      <c r="E18" s="357"/>
      <c r="F18" s="357"/>
      <c r="G18" s="357"/>
      <c r="H18" s="147">
        <f>SUM(H6:H17)</f>
        <v>1478196.8132542132</v>
      </c>
    </row>
    <row r="19" spans="2:8" ht="13.5" thickTop="1" x14ac:dyDescent="0.2"/>
  </sheetData>
  <mergeCells count="18">
    <mergeCell ref="D10:F10"/>
    <mergeCell ref="B4:C4"/>
    <mergeCell ref="D9:F9"/>
    <mergeCell ref="B1:G2"/>
    <mergeCell ref="B3:C3"/>
    <mergeCell ref="D3:G3"/>
    <mergeCell ref="D5:F5"/>
    <mergeCell ref="D6:F6"/>
    <mergeCell ref="D7:F7"/>
    <mergeCell ref="D8:F8"/>
    <mergeCell ref="D11:F11"/>
    <mergeCell ref="B18:G18"/>
    <mergeCell ref="D12:F12"/>
    <mergeCell ref="D13:F13"/>
    <mergeCell ref="D14:F14"/>
    <mergeCell ref="D15:F15"/>
    <mergeCell ref="D16:F16"/>
    <mergeCell ref="D17:F17"/>
  </mergeCells>
  <phoneticPr fontId="30" type="noConversion"/>
  <printOptions horizontalCentered="1"/>
  <pageMargins left="0.78740157480314965" right="0.62992125984251968" top="1.1811023622047245" bottom="0.59055118110236227" header="0.51181102362204722" footer="0.51181102362204722"/>
  <pageSetup paperSize="9" orientation="portrait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07E99-2ECF-4FFD-ACD7-0DA6EA6036A7}">
  <sheetPr>
    <pageSetUpPr fitToPage="1"/>
  </sheetPr>
  <dimension ref="A1:L13"/>
  <sheetViews>
    <sheetView view="pageBreakPreview" zoomScale="140" zoomScaleSheetLayoutView="140" workbookViewId="0">
      <selection activeCell="O8" sqref="O8"/>
    </sheetView>
  </sheetViews>
  <sheetFormatPr defaultRowHeight="12.75" x14ac:dyDescent="0.2"/>
  <cols>
    <col min="1" max="1" width="10.42578125" customWidth="1"/>
    <col min="2" max="2" width="8.28515625" customWidth="1"/>
    <col min="3" max="3" width="3.28515625" customWidth="1"/>
    <col min="4" max="4" width="10" customWidth="1"/>
    <col min="5" max="6" width="7.85546875" customWidth="1"/>
    <col min="7" max="9" width="7" customWidth="1"/>
    <col min="10" max="10" width="7.5703125" customWidth="1"/>
    <col min="11" max="11" width="6.42578125" customWidth="1"/>
    <col min="12" max="12" width="13.5703125" bestFit="1" customWidth="1"/>
  </cols>
  <sheetData>
    <row r="1" spans="1:12" ht="13.5" thickBot="1" x14ac:dyDescent="0.25">
      <c r="A1" s="258" t="s">
        <v>175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151" t="s">
        <v>0</v>
      </c>
    </row>
    <row r="2" spans="1:12" ht="19.5" thickTop="1" thickBot="1" x14ac:dyDescent="0.25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152" t="s">
        <v>240</v>
      </c>
    </row>
    <row r="3" spans="1:12" ht="13.5" thickTop="1" x14ac:dyDescent="0.2">
      <c r="A3" s="259" t="s">
        <v>2</v>
      </c>
      <c r="B3" s="259"/>
      <c r="C3" s="259" t="s">
        <v>3</v>
      </c>
      <c r="D3" s="259"/>
      <c r="E3" s="259"/>
      <c r="F3" s="259"/>
      <c r="G3" s="259"/>
      <c r="H3" s="259"/>
      <c r="I3" s="259"/>
      <c r="J3" s="259"/>
      <c r="K3" s="259"/>
      <c r="L3" s="205" t="s">
        <v>4</v>
      </c>
    </row>
    <row r="4" spans="1:12" ht="27" customHeight="1" thickBot="1" x14ac:dyDescent="0.25">
      <c r="A4" s="260" t="s">
        <v>167</v>
      </c>
      <c r="B4" s="261"/>
      <c r="C4" s="262" t="s">
        <v>166</v>
      </c>
      <c r="D4" s="262"/>
      <c r="E4" s="262"/>
      <c r="F4" s="262"/>
      <c r="G4" s="262"/>
      <c r="H4" s="262"/>
      <c r="I4" s="262"/>
      <c r="J4" s="262"/>
      <c r="K4" s="262"/>
      <c r="L4" s="149"/>
    </row>
    <row r="5" spans="1:12" ht="13.5" thickTop="1" x14ac:dyDescent="0.2">
      <c r="A5" s="256" t="s">
        <v>9</v>
      </c>
      <c r="B5" s="256"/>
      <c r="C5" s="256"/>
      <c r="D5" s="256"/>
      <c r="E5" s="257" t="s">
        <v>10</v>
      </c>
      <c r="F5" s="257"/>
      <c r="G5" s="257"/>
      <c r="H5" s="257"/>
      <c r="I5" s="257"/>
      <c r="J5" s="257"/>
      <c r="K5" s="257"/>
      <c r="L5" s="204" t="s">
        <v>11</v>
      </c>
    </row>
    <row r="6" spans="1:12" x14ac:dyDescent="0.2">
      <c r="A6" s="264"/>
      <c r="B6" s="264"/>
      <c r="C6" s="8"/>
      <c r="D6" s="9"/>
      <c r="E6" s="10" t="s">
        <v>12</v>
      </c>
      <c r="F6" s="10" t="s">
        <v>13</v>
      </c>
      <c r="G6" s="10" t="s">
        <v>14</v>
      </c>
      <c r="H6" s="11" t="s">
        <v>15</v>
      </c>
      <c r="I6" s="12" t="s">
        <v>16</v>
      </c>
      <c r="J6" s="12" t="s">
        <v>12</v>
      </c>
      <c r="K6" s="12" t="s">
        <v>17</v>
      </c>
      <c r="L6" s="206" t="s">
        <v>12</v>
      </c>
    </row>
    <row r="7" spans="1:12" ht="27" x14ac:dyDescent="0.2">
      <c r="A7" s="265" t="s">
        <v>18</v>
      </c>
      <c r="B7" s="265"/>
      <c r="C7" s="14" t="s">
        <v>19</v>
      </c>
      <c r="D7" s="220" t="s">
        <v>235</v>
      </c>
      <c r="E7" s="10" t="s">
        <v>21</v>
      </c>
      <c r="F7" s="10" t="s">
        <v>22</v>
      </c>
      <c r="G7" s="10" t="s">
        <v>23</v>
      </c>
      <c r="H7" s="11" t="s">
        <v>24</v>
      </c>
      <c r="I7" s="12" t="s">
        <v>25</v>
      </c>
      <c r="J7" s="12" t="s">
        <v>26</v>
      </c>
      <c r="K7" s="12" t="s">
        <v>27</v>
      </c>
      <c r="L7" s="15" t="s">
        <v>28</v>
      </c>
    </row>
    <row r="8" spans="1:12" x14ac:dyDescent="0.2">
      <c r="A8" s="266" t="s">
        <v>30</v>
      </c>
      <c r="B8" s="266"/>
      <c r="C8" s="16" t="s">
        <v>31</v>
      </c>
      <c r="D8" s="16" t="s">
        <v>32</v>
      </c>
      <c r="E8" s="16" t="s">
        <v>33</v>
      </c>
      <c r="F8" s="16" t="s">
        <v>34</v>
      </c>
      <c r="G8" s="16" t="s">
        <v>35</v>
      </c>
      <c r="H8" s="17" t="s">
        <v>36</v>
      </c>
      <c r="I8" s="17" t="s">
        <v>37</v>
      </c>
      <c r="J8" s="17" t="s">
        <v>38</v>
      </c>
      <c r="K8" s="17" t="s">
        <v>39</v>
      </c>
      <c r="L8" s="17" t="s">
        <v>40</v>
      </c>
    </row>
    <row r="9" spans="1:12" ht="18" customHeight="1" x14ac:dyDescent="0.2">
      <c r="A9" s="267" t="s">
        <v>216</v>
      </c>
      <c r="B9" s="268"/>
      <c r="C9" s="21"/>
      <c r="D9" s="21"/>
      <c r="E9" s="22"/>
      <c r="F9" s="20"/>
      <c r="G9" s="23"/>
      <c r="H9" s="23"/>
      <c r="I9" s="20"/>
      <c r="J9" s="23"/>
      <c r="K9" s="23"/>
      <c r="L9" s="23"/>
    </row>
    <row r="10" spans="1:12" ht="12.75" customHeight="1" x14ac:dyDescent="0.2">
      <c r="A10" s="269" t="s">
        <v>239</v>
      </c>
      <c r="B10" s="270"/>
      <c r="C10" s="161" t="s">
        <v>234</v>
      </c>
      <c r="D10" s="18">
        <f>12</f>
        <v>12</v>
      </c>
      <c r="E10" s="19">
        <v>10307.290000000001</v>
      </c>
      <c r="F10" s="20">
        <f>E10*'FSUP-VI A - Det. Enc. Sociais'!F45</f>
        <v>2061.4580000000001</v>
      </c>
      <c r="G10" s="20">
        <f>E10*'FSUP-IV Det. custos Adm.'!$F$20/100</f>
        <v>1546.0934999999999</v>
      </c>
      <c r="H10" s="20">
        <f>0.1*(E10+F10+G10)</f>
        <v>1391.4841500000002</v>
      </c>
      <c r="I10" s="20">
        <f>(E10+F10+G10+H10)*'FSUP-V Det. Desp Fiscais'!$G$17/100</f>
        <v>2543.6167989795922</v>
      </c>
      <c r="J10" s="20">
        <f>SUM(E10:I10)</f>
        <v>17849.942448979593</v>
      </c>
      <c r="K10" s="20">
        <f>E10/176</f>
        <v>58.564147727272733</v>
      </c>
      <c r="L10" s="20">
        <f>D10*(E10)</f>
        <v>123687.48000000001</v>
      </c>
    </row>
    <row r="11" spans="1:12" ht="12.75" customHeight="1" x14ac:dyDescent="0.2">
      <c r="A11" s="269"/>
      <c r="B11" s="270"/>
      <c r="C11" s="161"/>
      <c r="D11" s="18"/>
      <c r="E11" s="19"/>
      <c r="F11" s="20"/>
      <c r="G11" s="20"/>
      <c r="H11" s="20"/>
      <c r="I11" s="20"/>
      <c r="J11" s="20"/>
      <c r="K11" s="20"/>
      <c r="L11" s="20"/>
    </row>
    <row r="12" spans="1:12" ht="13.5" thickBot="1" x14ac:dyDescent="0.25">
      <c r="A12" s="263" t="s">
        <v>42</v>
      </c>
      <c r="B12" s="263"/>
      <c r="C12" s="263"/>
      <c r="D12" s="263"/>
      <c r="E12" s="263"/>
      <c r="F12" s="263"/>
      <c r="G12" s="263"/>
      <c r="H12" s="263"/>
      <c r="I12" s="263"/>
      <c r="J12" s="263"/>
      <c r="K12" s="263"/>
      <c r="L12" s="27">
        <f>SUM(L10:L11)</f>
        <v>123687.48000000001</v>
      </c>
    </row>
    <row r="13" spans="1:12" ht="13.5" thickTop="1" x14ac:dyDescent="0.2"/>
  </sheetData>
  <sheetProtection selectLockedCells="1" selectUnlockedCells="1"/>
  <mergeCells count="14">
    <mergeCell ref="A12:K12"/>
    <mergeCell ref="A6:B6"/>
    <mergeCell ref="A7:B7"/>
    <mergeCell ref="A8:B8"/>
    <mergeCell ref="A9:B9"/>
    <mergeCell ref="A10:B10"/>
    <mergeCell ref="A11:B11"/>
    <mergeCell ref="A5:D5"/>
    <mergeCell ref="E5:K5"/>
    <mergeCell ref="A1:K2"/>
    <mergeCell ref="A3:B3"/>
    <mergeCell ref="C3:K3"/>
    <mergeCell ref="A4:B4"/>
    <mergeCell ref="C4:K4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1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7"/>
  <sheetViews>
    <sheetView view="pageBreakPreview" zoomScale="130" zoomScaleSheetLayoutView="130" workbookViewId="0">
      <selection activeCell="L3" sqref="L3"/>
    </sheetView>
  </sheetViews>
  <sheetFormatPr defaultRowHeight="12.75" x14ac:dyDescent="0.2"/>
  <cols>
    <col min="1" max="1" width="10.42578125" customWidth="1"/>
    <col min="2" max="2" width="8.28515625" customWidth="1"/>
    <col min="3" max="3" width="3.28515625" customWidth="1"/>
    <col min="4" max="4" width="11.7109375" customWidth="1"/>
    <col min="5" max="6" width="7.85546875" customWidth="1"/>
    <col min="7" max="9" width="7" customWidth="1"/>
    <col min="10" max="10" width="7.5703125" customWidth="1"/>
    <col min="11" max="11" width="6.42578125" customWidth="1"/>
    <col min="12" max="12" width="13.7109375" bestFit="1" customWidth="1"/>
  </cols>
  <sheetData>
    <row r="1" spans="1:12" ht="13.5" thickBot="1" x14ac:dyDescent="0.25">
      <c r="A1" s="258" t="s">
        <v>175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151" t="s">
        <v>0</v>
      </c>
    </row>
    <row r="2" spans="1:12" ht="19.5" thickTop="1" thickBot="1" x14ac:dyDescent="0.25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152" t="s">
        <v>241</v>
      </c>
    </row>
    <row r="3" spans="1:12" ht="13.5" thickTop="1" x14ac:dyDescent="0.2">
      <c r="A3" s="259" t="s">
        <v>2</v>
      </c>
      <c r="B3" s="259"/>
      <c r="C3" s="259" t="s">
        <v>3</v>
      </c>
      <c r="D3" s="259"/>
      <c r="E3" s="259"/>
      <c r="F3" s="259"/>
      <c r="G3" s="259"/>
      <c r="H3" s="259"/>
      <c r="I3" s="259"/>
      <c r="J3" s="259"/>
      <c r="K3" s="259"/>
      <c r="L3" s="148" t="s">
        <v>4</v>
      </c>
    </row>
    <row r="4" spans="1:12" ht="27" customHeight="1" thickBot="1" x14ac:dyDescent="0.25">
      <c r="A4" s="260" t="s">
        <v>167</v>
      </c>
      <c r="B4" s="261"/>
      <c r="C4" s="262" t="s">
        <v>166</v>
      </c>
      <c r="D4" s="262"/>
      <c r="E4" s="262"/>
      <c r="F4" s="262"/>
      <c r="G4" s="262"/>
      <c r="H4" s="262"/>
      <c r="I4" s="262"/>
      <c r="J4" s="262"/>
      <c r="K4" s="262"/>
      <c r="L4" s="149"/>
    </row>
    <row r="5" spans="1:12" ht="13.5" thickTop="1" x14ac:dyDescent="0.2">
      <c r="A5" s="256" t="s">
        <v>9</v>
      </c>
      <c r="B5" s="256"/>
      <c r="C5" s="256"/>
      <c r="D5" s="256"/>
      <c r="E5" s="257" t="s">
        <v>10</v>
      </c>
      <c r="F5" s="257"/>
      <c r="G5" s="257"/>
      <c r="H5" s="257"/>
      <c r="I5" s="257"/>
      <c r="J5" s="257"/>
      <c r="K5" s="257"/>
      <c r="L5" s="150" t="s">
        <v>11</v>
      </c>
    </row>
    <row r="6" spans="1:12" x14ac:dyDescent="0.2">
      <c r="A6" s="264"/>
      <c r="B6" s="264"/>
      <c r="C6" s="8"/>
      <c r="D6" s="13" t="s">
        <v>236</v>
      </c>
      <c r="E6" s="10" t="s">
        <v>12</v>
      </c>
      <c r="F6" s="10" t="s">
        <v>13</v>
      </c>
      <c r="G6" s="10" t="s">
        <v>14</v>
      </c>
      <c r="H6" s="11" t="s">
        <v>15</v>
      </c>
      <c r="I6" s="12" t="s">
        <v>16</v>
      </c>
      <c r="J6" s="12" t="s">
        <v>12</v>
      </c>
      <c r="K6" s="12" t="s">
        <v>17</v>
      </c>
      <c r="L6" s="13" t="s">
        <v>12</v>
      </c>
    </row>
    <row r="7" spans="1:12" x14ac:dyDescent="0.2">
      <c r="A7" s="265" t="s">
        <v>18</v>
      </c>
      <c r="B7" s="265"/>
      <c r="C7" s="14" t="s">
        <v>19</v>
      </c>
      <c r="D7" s="219" t="s">
        <v>237</v>
      </c>
      <c r="E7" s="10" t="s">
        <v>21</v>
      </c>
      <c r="F7" s="10" t="s">
        <v>22</v>
      </c>
      <c r="G7" s="10" t="s">
        <v>23</v>
      </c>
      <c r="H7" s="11" t="s">
        <v>24</v>
      </c>
      <c r="I7" s="12" t="s">
        <v>25</v>
      </c>
      <c r="J7" s="12" t="s">
        <v>26</v>
      </c>
      <c r="K7" s="12" t="s">
        <v>27</v>
      </c>
      <c r="L7" s="15" t="s">
        <v>29</v>
      </c>
    </row>
    <row r="8" spans="1:12" x14ac:dyDescent="0.2">
      <c r="A8" s="266" t="s">
        <v>30</v>
      </c>
      <c r="B8" s="266"/>
      <c r="C8" s="16" t="s">
        <v>31</v>
      </c>
      <c r="D8" s="16" t="s">
        <v>32</v>
      </c>
      <c r="E8" s="16" t="s">
        <v>33</v>
      </c>
      <c r="F8" s="16" t="s">
        <v>34</v>
      </c>
      <c r="G8" s="16" t="s">
        <v>35</v>
      </c>
      <c r="H8" s="17" t="s">
        <v>36</v>
      </c>
      <c r="I8" s="17" t="s">
        <v>37</v>
      </c>
      <c r="J8" s="17" t="s">
        <v>38</v>
      </c>
      <c r="K8" s="17" t="s">
        <v>39</v>
      </c>
      <c r="L8" s="17" t="s">
        <v>40</v>
      </c>
    </row>
    <row r="9" spans="1:12" ht="12.75" customHeight="1" x14ac:dyDescent="0.2">
      <c r="A9" s="269"/>
      <c r="B9" s="270"/>
      <c r="C9" s="161"/>
      <c r="D9" s="18"/>
      <c r="E9" s="19"/>
      <c r="F9" s="20"/>
      <c r="G9" s="20"/>
      <c r="H9" s="20"/>
      <c r="I9" s="20"/>
      <c r="J9" s="20"/>
      <c r="K9" s="20"/>
      <c r="L9" s="20"/>
    </row>
    <row r="10" spans="1:12" ht="12.75" customHeight="1" x14ac:dyDescent="0.2">
      <c r="A10" s="267" t="s">
        <v>41</v>
      </c>
      <c r="B10" s="268"/>
      <c r="C10" s="21"/>
      <c r="D10" s="21"/>
      <c r="E10" s="22"/>
      <c r="F10" s="20"/>
      <c r="G10" s="23"/>
      <c r="H10" s="23"/>
      <c r="I10" s="20"/>
      <c r="J10" s="23"/>
      <c r="K10" s="23"/>
      <c r="L10" s="23"/>
    </row>
    <row r="11" spans="1:12" ht="12.75" customHeight="1" x14ac:dyDescent="0.2">
      <c r="A11" s="269" t="s">
        <v>238</v>
      </c>
      <c r="B11" s="270"/>
      <c r="C11" s="161" t="s">
        <v>180</v>
      </c>
      <c r="D11" s="18">
        <f>12*6</f>
        <v>72</v>
      </c>
      <c r="E11" s="19">
        <v>2894.21</v>
      </c>
      <c r="F11" s="20">
        <f>E11*'FSUP-VI B - Det. Enc. Sociais'!$F$45</f>
        <v>2019.5797379999999</v>
      </c>
      <c r="G11" s="20">
        <f>E11*'FSUP-IV Det. custos Adm.'!$F$20/100</f>
        <v>434.13150000000002</v>
      </c>
      <c r="H11" s="20">
        <f>0.1*(E11+F11+G11)</f>
        <v>534.79212380000001</v>
      </c>
      <c r="I11" s="20">
        <f>(E11+F11+G11+H11)*'FSUP-V Det. Desp Fiscais'!$G$17/100</f>
        <v>977.59376566355684</v>
      </c>
      <c r="J11" s="20">
        <f>SUM(E11:I11)</f>
        <v>6860.3071274635568</v>
      </c>
      <c r="K11" s="20">
        <f>E11/176</f>
        <v>16.444375000000001</v>
      </c>
      <c r="L11" s="20">
        <f>D11*(E11)</f>
        <v>208383.12</v>
      </c>
    </row>
    <row r="12" spans="1:12" x14ac:dyDescent="0.2">
      <c r="A12" s="269" t="s">
        <v>183</v>
      </c>
      <c r="B12" s="270"/>
      <c r="C12" s="161" t="s">
        <v>180</v>
      </c>
      <c r="D12" s="18">
        <f>12*2</f>
        <v>24</v>
      </c>
      <c r="E12" s="19">
        <v>2894.21</v>
      </c>
      <c r="F12" s="20">
        <f>E12*'FSUP-VI B - Det. Enc. Sociais'!$F$45</f>
        <v>2019.5797379999999</v>
      </c>
      <c r="G12" s="20">
        <f>E12*'FSUP-IV Det. custos Adm.'!$F$20/100</f>
        <v>434.13150000000002</v>
      </c>
      <c r="H12" s="20">
        <f>0.1*(E12+F12+G12)</f>
        <v>534.79212380000001</v>
      </c>
      <c r="I12" s="20">
        <f>(E12+F12+G12+H12)*'FSUP-V Det. Desp Fiscais'!$G$17/100</f>
        <v>977.59376566355684</v>
      </c>
      <c r="J12" s="20">
        <f>SUM(E12:I12)</f>
        <v>6860.3071274635568</v>
      </c>
      <c r="K12" s="20">
        <f>E12/176</f>
        <v>16.444375000000001</v>
      </c>
      <c r="L12" s="20">
        <f>D12*(E12)</f>
        <v>69461.040000000008</v>
      </c>
    </row>
    <row r="13" spans="1:12" x14ac:dyDescent="0.2">
      <c r="A13" s="269" t="s">
        <v>181</v>
      </c>
      <c r="B13" s="270"/>
      <c r="C13" s="161" t="s">
        <v>180</v>
      </c>
      <c r="D13" s="18">
        <f>12*1</f>
        <v>12</v>
      </c>
      <c r="E13" s="19">
        <v>2894.21</v>
      </c>
      <c r="F13" s="20">
        <f>E13*'FSUP-VI B - Det. Enc. Sociais'!$F$45</f>
        <v>2019.5797379999999</v>
      </c>
      <c r="G13" s="20">
        <f>E13*'FSUP-IV Det. custos Adm.'!$F$20/100</f>
        <v>434.13150000000002</v>
      </c>
      <c r="H13" s="20">
        <f>0.1*(E13+F13+G13)</f>
        <v>534.79212380000001</v>
      </c>
      <c r="I13" s="20">
        <f>(E13+F13+G13+H13)*'FSUP-V Det. Desp Fiscais'!$G$17/100</f>
        <v>977.59376566355684</v>
      </c>
      <c r="J13" s="20">
        <f>SUM(E13:I13)</f>
        <v>6860.3071274635568</v>
      </c>
      <c r="K13" s="20">
        <f>E13/176</f>
        <v>16.444375000000001</v>
      </c>
      <c r="L13" s="20">
        <f>D13*(E13)</f>
        <v>34730.520000000004</v>
      </c>
    </row>
    <row r="14" spans="1:12" x14ac:dyDescent="0.2">
      <c r="A14" s="269" t="s">
        <v>182</v>
      </c>
      <c r="B14" s="270"/>
      <c r="C14" s="161" t="s">
        <v>180</v>
      </c>
      <c r="D14" s="18">
        <f>12*1</f>
        <v>12</v>
      </c>
      <c r="E14" s="19">
        <v>2894.21</v>
      </c>
      <c r="F14" s="20">
        <f>E14*'FSUP-VI B - Det. Enc. Sociais'!$F$45</f>
        <v>2019.5797379999999</v>
      </c>
      <c r="G14" s="20">
        <f>E14*'FSUP-IV Det. custos Adm.'!$F$20/100</f>
        <v>434.13150000000002</v>
      </c>
      <c r="H14" s="20">
        <f>0.1*(E14+F14+G14)</f>
        <v>534.79212380000001</v>
      </c>
      <c r="I14" s="20">
        <f>(E14+F14+G14+H14)*'FSUP-V Det. Desp Fiscais'!$G$17/100</f>
        <v>977.59376566355684</v>
      </c>
      <c r="J14" s="20">
        <f>SUM(E14:I14)</f>
        <v>6860.3071274635568</v>
      </c>
      <c r="K14" s="20">
        <f>E14/176</f>
        <v>16.444375000000001</v>
      </c>
      <c r="L14" s="20">
        <f>D14*(E14)</f>
        <v>34730.520000000004</v>
      </c>
    </row>
    <row r="15" spans="1:12" s="26" customFormat="1" x14ac:dyDescent="0.2">
      <c r="A15" s="271" t="s">
        <v>217</v>
      </c>
      <c r="B15" s="272"/>
      <c r="C15" s="214" t="s">
        <v>218</v>
      </c>
      <c r="D15" s="18">
        <f>12*1</f>
        <v>12</v>
      </c>
      <c r="E15" s="24">
        <v>1994.97</v>
      </c>
      <c r="F15" s="20">
        <f>E15*'FSUP-VI B - Det. Enc. Sociais'!$F$45</f>
        <v>1392.090066</v>
      </c>
      <c r="G15" s="20">
        <f>E15*'FSUP-IV Det. custos Adm.'!$F$20/100</f>
        <v>299.24549999999999</v>
      </c>
      <c r="H15" s="20">
        <f>0.1*(E15+F15+G15)</f>
        <v>368.63055660000003</v>
      </c>
      <c r="I15" s="20">
        <f>(E15+F15+G15+H15)*'FSUP-V Det. Desp Fiscais'!$G$17/100</f>
        <v>673.85235856618078</v>
      </c>
      <c r="J15" s="20">
        <f>SUM(E15:I15)</f>
        <v>4728.7884811661806</v>
      </c>
      <c r="K15" s="25">
        <f>E15/176</f>
        <v>11.335056818181819</v>
      </c>
      <c r="L15" s="25">
        <f>D15*(E15)</f>
        <v>23939.64</v>
      </c>
    </row>
    <row r="16" spans="1:12" ht="13.5" thickBot="1" x14ac:dyDescent="0.25">
      <c r="A16" s="263" t="s">
        <v>42</v>
      </c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7">
        <f>SUM(L11:L15)</f>
        <v>371244.84000000008</v>
      </c>
    </row>
    <row r="17" ht="13.5" thickTop="1" x14ac:dyDescent="0.2"/>
  </sheetData>
  <sheetProtection selectLockedCells="1" selectUnlockedCells="1"/>
  <mergeCells count="18">
    <mergeCell ref="A1:K2"/>
    <mergeCell ref="A11:B11"/>
    <mergeCell ref="A5:D5"/>
    <mergeCell ref="E5:K5"/>
    <mergeCell ref="A3:B3"/>
    <mergeCell ref="C3:K3"/>
    <mergeCell ref="A4:B4"/>
    <mergeCell ref="C4:K4"/>
    <mergeCell ref="A6:B6"/>
    <mergeCell ref="A7:B7"/>
    <mergeCell ref="A8:B8"/>
    <mergeCell ref="A10:B10"/>
    <mergeCell ref="A9:B9"/>
    <mergeCell ref="A16:K16"/>
    <mergeCell ref="A12:B12"/>
    <mergeCell ref="A13:B13"/>
    <mergeCell ref="A14:B14"/>
    <mergeCell ref="A15:B15"/>
  </mergeCells>
  <printOptions horizontalCentered="1"/>
  <pageMargins left="0.78740157480314965" right="0.62992125984251968" top="1.1811023622047245" bottom="0.59055118110236227" header="0.51181102362204722" footer="0.51181102362204722"/>
  <pageSetup paperSize="9" scale="8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"/>
  <sheetViews>
    <sheetView view="pageBreakPreview" zoomScaleSheetLayoutView="100" workbookViewId="0">
      <selection activeCell="E13" sqref="E13"/>
    </sheetView>
  </sheetViews>
  <sheetFormatPr defaultRowHeight="12.75" x14ac:dyDescent="0.2"/>
  <cols>
    <col min="1" max="1" width="11" customWidth="1"/>
    <col min="2" max="2" width="11.28515625" customWidth="1"/>
    <col min="4" max="4" width="35.28515625" customWidth="1"/>
    <col min="6" max="6" width="11.28515625" customWidth="1"/>
    <col min="7" max="7" width="12" bestFit="1" customWidth="1"/>
    <col min="8" max="8" width="11.28515625" customWidth="1"/>
    <col min="9" max="9" width="12" bestFit="1" customWidth="1"/>
  </cols>
  <sheetData>
    <row r="1" spans="1:9" ht="13.5" thickBot="1" x14ac:dyDescent="0.25">
      <c r="A1" s="287" t="s">
        <v>176</v>
      </c>
      <c r="B1" s="288"/>
      <c r="C1" s="288"/>
      <c r="D1" s="288"/>
      <c r="E1" s="288"/>
      <c r="F1" s="288"/>
      <c r="G1" s="288"/>
      <c r="H1" s="290" t="s">
        <v>0</v>
      </c>
      <c r="I1" s="291"/>
    </row>
    <row r="2" spans="1:9" ht="19.5" thickTop="1" thickBot="1" x14ac:dyDescent="0.25">
      <c r="A2" s="289"/>
      <c r="B2" s="258"/>
      <c r="C2" s="258"/>
      <c r="D2" s="258"/>
      <c r="E2" s="258"/>
      <c r="F2" s="258"/>
      <c r="G2" s="258"/>
      <c r="H2" s="292" t="s">
        <v>43</v>
      </c>
      <c r="I2" s="293"/>
    </row>
    <row r="3" spans="1:9" ht="15" thickTop="1" x14ac:dyDescent="0.2">
      <c r="A3" s="294" t="s">
        <v>2</v>
      </c>
      <c r="B3" s="295"/>
      <c r="C3" s="295" t="s">
        <v>3</v>
      </c>
      <c r="D3" s="295"/>
      <c r="E3" s="295"/>
      <c r="F3" s="295"/>
      <c r="G3" s="295"/>
      <c r="H3" s="295"/>
      <c r="I3" s="296"/>
    </row>
    <row r="4" spans="1:9" ht="33" customHeight="1" thickBot="1" x14ac:dyDescent="0.25">
      <c r="A4" s="284" t="s">
        <v>167</v>
      </c>
      <c r="B4" s="285"/>
      <c r="C4" s="286" t="s">
        <v>166</v>
      </c>
      <c r="D4" s="285"/>
      <c r="E4" s="29"/>
      <c r="F4" s="29"/>
      <c r="G4" s="29"/>
      <c r="H4" s="29"/>
      <c r="I4" s="155"/>
    </row>
    <row r="5" spans="1:9" ht="15.75" customHeight="1" thickTop="1" thickBot="1" x14ac:dyDescent="0.25">
      <c r="A5" s="277" t="s">
        <v>44</v>
      </c>
      <c r="B5" s="278" t="s">
        <v>45</v>
      </c>
      <c r="C5" s="278"/>
      <c r="D5" s="278"/>
      <c r="E5" s="30"/>
      <c r="F5" s="279"/>
      <c r="G5" s="279"/>
      <c r="H5" s="279"/>
      <c r="I5" s="280"/>
    </row>
    <row r="6" spans="1:9" ht="15" customHeight="1" thickTop="1" thickBot="1" x14ac:dyDescent="0.25">
      <c r="A6" s="277"/>
      <c r="B6" s="278"/>
      <c r="C6" s="278"/>
      <c r="D6" s="278"/>
      <c r="E6" s="281" t="s">
        <v>20</v>
      </c>
      <c r="F6" s="281" t="s">
        <v>46</v>
      </c>
      <c r="G6" s="281"/>
      <c r="H6" s="282" t="s">
        <v>47</v>
      </c>
      <c r="I6" s="283"/>
    </row>
    <row r="7" spans="1:9" ht="15.75" thickTop="1" x14ac:dyDescent="0.2">
      <c r="A7" s="277"/>
      <c r="B7" s="278"/>
      <c r="C7" s="278"/>
      <c r="D7" s="278"/>
      <c r="E7" s="281"/>
      <c r="F7" s="31" t="s">
        <v>48</v>
      </c>
      <c r="G7" s="32" t="s">
        <v>49</v>
      </c>
      <c r="H7" s="31" t="s">
        <v>48</v>
      </c>
      <c r="I7" s="156" t="s">
        <v>49</v>
      </c>
    </row>
    <row r="8" spans="1:9" ht="16.5" customHeight="1" x14ac:dyDescent="0.2">
      <c r="A8" s="157" t="s">
        <v>180</v>
      </c>
      <c r="B8" s="273" t="s">
        <v>185</v>
      </c>
      <c r="C8" s="273"/>
      <c r="D8" s="273"/>
      <c r="E8" s="153"/>
      <c r="F8" s="34"/>
      <c r="G8" s="35"/>
      <c r="H8" s="33"/>
      <c r="I8" s="158"/>
    </row>
    <row r="9" spans="1:9" ht="15.75" customHeight="1" x14ac:dyDescent="0.2">
      <c r="A9" s="157"/>
      <c r="B9" s="273" t="s">
        <v>186</v>
      </c>
      <c r="C9" s="273"/>
      <c r="D9" s="273"/>
      <c r="E9" s="163">
        <f>(12*4*3)*5</f>
        <v>720</v>
      </c>
      <c r="F9" s="34">
        <v>50</v>
      </c>
      <c r="G9" s="35">
        <f>F9*E9</f>
        <v>36000</v>
      </c>
      <c r="H9" s="33">
        <f>(1+0.1)*(1+'FSUP-V Det. Desp Fiscais'!G18/100)*F9</f>
        <v>55.000000000000007</v>
      </c>
      <c r="I9" s="158">
        <f>E9*H9</f>
        <v>39600.000000000007</v>
      </c>
    </row>
    <row r="10" spans="1:9" ht="15" customHeight="1" x14ac:dyDescent="0.2">
      <c r="A10" s="157"/>
      <c r="B10" s="273"/>
      <c r="C10" s="273"/>
      <c r="D10" s="273"/>
      <c r="E10" s="163"/>
      <c r="F10" s="34"/>
      <c r="G10" s="35"/>
      <c r="H10" s="33"/>
      <c r="I10" s="158"/>
    </row>
    <row r="11" spans="1:9" ht="15.75" customHeight="1" x14ac:dyDescent="0.2">
      <c r="A11" s="157" t="s">
        <v>180</v>
      </c>
      <c r="B11" s="273" t="s">
        <v>184</v>
      </c>
      <c r="C11" s="273"/>
      <c r="D11" s="273"/>
      <c r="E11" s="163"/>
      <c r="F11" s="34"/>
      <c r="G11" s="35"/>
      <c r="H11" s="33"/>
      <c r="I11" s="158"/>
    </row>
    <row r="12" spans="1:9" ht="14.25" x14ac:dyDescent="0.2">
      <c r="A12" s="157"/>
      <c r="B12" s="273" t="s">
        <v>186</v>
      </c>
      <c r="C12" s="273"/>
      <c r="D12" s="273"/>
      <c r="E12" s="163">
        <f>(12*4*5)*6</f>
        <v>1440</v>
      </c>
      <c r="F12" s="34">
        <v>50</v>
      </c>
      <c r="G12" s="35">
        <f>F12*E12</f>
        <v>72000</v>
      </c>
      <c r="H12" s="33">
        <f>(1+0.1)*(1+'FSUP-V Det. Desp Fiscais'!G21/100)*F12</f>
        <v>55.000000000000007</v>
      </c>
      <c r="I12" s="158">
        <f>E12*H12</f>
        <v>79200.000000000015</v>
      </c>
    </row>
    <row r="13" spans="1:9" ht="14.25" x14ac:dyDescent="0.2">
      <c r="A13" s="159"/>
      <c r="B13" s="274" t="s">
        <v>187</v>
      </c>
      <c r="C13" s="274"/>
      <c r="D13" s="274"/>
      <c r="E13" s="163">
        <f>(12*4*4)*6</f>
        <v>1152</v>
      </c>
      <c r="F13" s="35">
        <v>100</v>
      </c>
      <c r="G13" s="35">
        <f>F13*E13</f>
        <v>115200</v>
      </c>
      <c r="H13" s="33">
        <f>(1+0.1)*(1+'FSUP-V Det. Desp Fiscais'!G22/100)*F13</f>
        <v>110.00000000000001</v>
      </c>
      <c r="I13" s="158">
        <f>E13*H13</f>
        <v>126720.00000000001</v>
      </c>
    </row>
    <row r="14" spans="1:9" ht="14.25" x14ac:dyDescent="0.2">
      <c r="A14" s="159"/>
      <c r="B14" s="274"/>
      <c r="C14" s="274"/>
      <c r="D14" s="274"/>
      <c r="E14" s="33"/>
      <c r="F14" s="33"/>
      <c r="G14" s="35"/>
      <c r="H14" s="33"/>
      <c r="I14" s="158"/>
    </row>
    <row r="15" spans="1:9" ht="14.25" x14ac:dyDescent="0.2">
      <c r="A15" s="159"/>
      <c r="B15" s="274"/>
      <c r="C15" s="274"/>
      <c r="D15" s="274"/>
      <c r="E15" s="33"/>
      <c r="F15" s="33"/>
      <c r="G15" s="35"/>
      <c r="H15" s="33"/>
      <c r="I15" s="158"/>
    </row>
    <row r="16" spans="1:9" ht="15" x14ac:dyDescent="0.2">
      <c r="A16" s="275" t="s">
        <v>51</v>
      </c>
      <c r="B16" s="276"/>
      <c r="C16" s="276"/>
      <c r="D16" s="276"/>
      <c r="E16" s="37"/>
      <c r="F16" s="36"/>
      <c r="G16" s="37">
        <f>SUM(G8:G15)</f>
        <v>223200</v>
      </c>
      <c r="H16" s="36"/>
      <c r="I16" s="160">
        <f>SUM(I8:I15)</f>
        <v>245520.00000000006</v>
      </c>
    </row>
  </sheetData>
  <sheetProtection selectLockedCells="1" selectUnlockedCells="1"/>
  <mergeCells count="22">
    <mergeCell ref="A4:B4"/>
    <mergeCell ref="C4:D4"/>
    <mergeCell ref="A1:G2"/>
    <mergeCell ref="H1:I1"/>
    <mergeCell ref="H2:I2"/>
    <mergeCell ref="A3:B3"/>
    <mergeCell ref="C3:I3"/>
    <mergeCell ref="F5:I5"/>
    <mergeCell ref="E6:E7"/>
    <mergeCell ref="F6:G6"/>
    <mergeCell ref="H6:I6"/>
    <mergeCell ref="B10:D10"/>
    <mergeCell ref="B11:D11"/>
    <mergeCell ref="A5:A7"/>
    <mergeCell ref="B5:D7"/>
    <mergeCell ref="B8:D8"/>
    <mergeCell ref="B9:D9"/>
    <mergeCell ref="B12:D12"/>
    <mergeCell ref="B13:D13"/>
    <mergeCell ref="B14:D14"/>
    <mergeCell ref="B15:D15"/>
    <mergeCell ref="A16:D16"/>
  </mergeCells>
  <printOptions horizontalCentered="1"/>
  <pageMargins left="0.78740157480314965" right="0.62992125984251968" top="1.1811023622047245" bottom="0.59055118110236227" header="0.51181102362204722" footer="0.51181102362204722"/>
  <pageSetup paperSize="9" scale="71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2"/>
  <sheetViews>
    <sheetView showGridLines="0" view="pageBreakPreview" zoomScale="140" zoomScaleSheetLayoutView="140" workbookViewId="0">
      <selection activeCell="H10" sqref="H10"/>
    </sheetView>
  </sheetViews>
  <sheetFormatPr defaultColWidth="10.7109375" defaultRowHeight="15" customHeight="1" x14ac:dyDescent="0.2"/>
  <cols>
    <col min="1" max="1" width="7.140625" style="38" customWidth="1"/>
    <col min="2" max="2" width="6.28515625" style="38" customWidth="1"/>
    <col min="3" max="3" width="13.140625" style="38" customWidth="1"/>
    <col min="4" max="4" width="15.85546875" style="38" customWidth="1"/>
    <col min="5" max="5" width="7.5703125" style="38" customWidth="1"/>
    <col min="6" max="6" width="4.42578125" style="38" customWidth="1"/>
    <col min="7" max="7" width="5.140625" style="38" bestFit="1" customWidth="1"/>
    <col min="8" max="8" width="7.5703125" style="38" customWidth="1"/>
    <col min="9" max="9" width="9.7109375" style="38" customWidth="1"/>
    <col min="10" max="10" width="7.5703125" style="38" customWidth="1"/>
    <col min="11" max="11" width="9.7109375" style="38" customWidth="1"/>
    <col min="12" max="16384" width="10.7109375" style="38"/>
  </cols>
  <sheetData>
    <row r="1" spans="1:11" ht="15" customHeight="1" x14ac:dyDescent="0.2">
      <c r="A1" s="258" t="s">
        <v>6</v>
      </c>
      <c r="B1" s="258"/>
      <c r="C1" s="258"/>
      <c r="D1" s="258"/>
      <c r="E1" s="258"/>
      <c r="F1" s="258"/>
      <c r="G1" s="258"/>
      <c r="H1" s="258"/>
      <c r="I1" s="258"/>
      <c r="J1" s="250" t="s">
        <v>0</v>
      </c>
      <c r="K1" s="250"/>
    </row>
    <row r="2" spans="1:11" ht="15" customHeight="1" thickTop="1" thickBot="1" x14ac:dyDescent="0.25">
      <c r="A2" s="258"/>
      <c r="B2" s="258"/>
      <c r="C2" s="258"/>
      <c r="D2" s="258"/>
      <c r="E2" s="258"/>
      <c r="F2" s="258"/>
      <c r="G2" s="258"/>
      <c r="H2" s="258"/>
      <c r="I2" s="258"/>
      <c r="J2" s="292" t="s">
        <v>52</v>
      </c>
      <c r="K2" s="292"/>
    </row>
    <row r="3" spans="1:11" ht="12.6" customHeight="1" thickTop="1" x14ac:dyDescent="0.2">
      <c r="A3" s="303" t="s">
        <v>2</v>
      </c>
      <c r="B3" s="303"/>
      <c r="C3" s="303" t="s">
        <v>3</v>
      </c>
      <c r="D3" s="303"/>
      <c r="E3" s="303"/>
      <c r="F3" s="303"/>
      <c r="G3" s="303"/>
      <c r="H3" s="303"/>
      <c r="I3" s="303"/>
      <c r="J3" s="304" t="s">
        <v>4</v>
      </c>
      <c r="K3" s="304"/>
    </row>
    <row r="4" spans="1:11" ht="26.25" customHeight="1" x14ac:dyDescent="0.2">
      <c r="A4" s="298" t="s">
        <v>167</v>
      </c>
      <c r="B4" s="298"/>
      <c r="C4" s="262" t="s">
        <v>166</v>
      </c>
      <c r="D4" s="262"/>
      <c r="E4" s="262"/>
      <c r="F4" s="262"/>
      <c r="G4" s="262"/>
      <c r="H4" s="262"/>
      <c r="I4" s="262"/>
      <c r="J4" s="299"/>
      <c r="K4" s="299"/>
    </row>
    <row r="5" spans="1:11" ht="11.65" customHeight="1" x14ac:dyDescent="0.2">
      <c r="A5" s="300" t="s">
        <v>53</v>
      </c>
      <c r="B5" s="300"/>
      <c r="C5" s="300"/>
      <c r="D5" s="300"/>
      <c r="E5" s="300"/>
      <c r="F5" s="301" t="s">
        <v>54</v>
      </c>
      <c r="G5" s="301" t="s">
        <v>20</v>
      </c>
      <c r="H5" s="302" t="s">
        <v>55</v>
      </c>
      <c r="I5" s="302"/>
      <c r="J5" s="302" t="s">
        <v>56</v>
      </c>
      <c r="K5" s="302"/>
    </row>
    <row r="6" spans="1:11" ht="11.65" customHeight="1" x14ac:dyDescent="0.2">
      <c r="A6" s="300"/>
      <c r="B6" s="300"/>
      <c r="C6" s="300"/>
      <c r="D6" s="300"/>
      <c r="E6" s="300"/>
      <c r="F6" s="301"/>
      <c r="G6" s="301"/>
      <c r="H6" s="40" t="s">
        <v>57</v>
      </c>
      <c r="I6" s="41" t="s">
        <v>49</v>
      </c>
      <c r="J6" s="42" t="s">
        <v>57</v>
      </c>
      <c r="K6" s="42" t="s">
        <v>49</v>
      </c>
    </row>
    <row r="7" spans="1:11" ht="15" customHeight="1" x14ac:dyDescent="0.2">
      <c r="A7" s="164" t="s">
        <v>224</v>
      </c>
      <c r="B7" s="131"/>
      <c r="C7" s="131"/>
      <c r="D7" s="131"/>
      <c r="E7" s="132"/>
      <c r="F7" s="133"/>
      <c r="G7" s="134"/>
      <c r="H7" s="135"/>
      <c r="I7" s="136"/>
      <c r="J7" s="136"/>
      <c r="K7" s="137"/>
    </row>
    <row r="8" spans="1:11" ht="15" customHeight="1" x14ac:dyDescent="0.2">
      <c r="A8" s="164" t="s">
        <v>225</v>
      </c>
      <c r="B8" s="131"/>
      <c r="C8" s="131"/>
      <c r="D8" s="131"/>
      <c r="E8" s="132"/>
      <c r="F8" s="133" t="s">
        <v>58</v>
      </c>
      <c r="G8" s="165">
        <f>12*8</f>
        <v>96</v>
      </c>
      <c r="H8" s="135">
        <v>250</v>
      </c>
      <c r="I8" s="136">
        <f>H8*G8</f>
        <v>24000</v>
      </c>
      <c r="J8" s="43">
        <f>(1+0.1)*(1+0.1662)*H8</f>
        <v>320.70500000000004</v>
      </c>
      <c r="K8" s="43">
        <f>G8*J8</f>
        <v>30787.680000000004</v>
      </c>
    </row>
    <row r="9" spans="1:11" ht="15" customHeight="1" x14ac:dyDescent="0.2">
      <c r="A9" s="164" t="s">
        <v>226</v>
      </c>
      <c r="B9" s="131"/>
      <c r="C9" s="131"/>
      <c r="D9" s="131"/>
      <c r="E9" s="132"/>
      <c r="F9" s="133" t="s">
        <v>58</v>
      </c>
      <c r="G9" s="134">
        <f>12*4</f>
        <v>48</v>
      </c>
      <c r="H9" s="135">
        <v>80</v>
      </c>
      <c r="I9" s="136">
        <f>H9*G9</f>
        <v>3840</v>
      </c>
      <c r="J9" s="43">
        <f>(1+0.1)*(1+0.1662)*H9</f>
        <v>102.62560000000001</v>
      </c>
      <c r="K9" s="43">
        <f>G9*J9</f>
        <v>4926.0288</v>
      </c>
    </row>
    <row r="10" spans="1:11" ht="15" customHeight="1" x14ac:dyDescent="0.2">
      <c r="A10" s="164" t="s">
        <v>227</v>
      </c>
      <c r="B10" s="131"/>
      <c r="C10" s="131"/>
      <c r="D10" s="131"/>
      <c r="E10" s="132"/>
      <c r="F10" s="133" t="s">
        <v>58</v>
      </c>
      <c r="G10" s="134">
        <f>12*1</f>
        <v>12</v>
      </c>
      <c r="H10" s="135">
        <v>250</v>
      </c>
      <c r="I10" s="136">
        <f>H10*G10</f>
        <v>3000</v>
      </c>
      <c r="J10" s="43">
        <f>(1+0.1)*(1+0.1662)*H10</f>
        <v>320.70500000000004</v>
      </c>
      <c r="K10" s="43">
        <f>G10*J10</f>
        <v>3848.4600000000005</v>
      </c>
    </row>
    <row r="11" spans="1:11" ht="15" customHeight="1" thickBot="1" x14ac:dyDescent="0.25">
      <c r="A11" s="297" t="s">
        <v>59</v>
      </c>
      <c r="B11" s="297"/>
      <c r="C11" s="297"/>
      <c r="D11" s="297"/>
      <c r="E11" s="297"/>
      <c r="F11" s="297"/>
      <c r="G11" s="297"/>
      <c r="H11" s="44"/>
      <c r="I11" s="46">
        <f>SUM(I7:I9)</f>
        <v>27840</v>
      </c>
      <c r="J11" s="44"/>
      <c r="K11" s="45">
        <f>SUM(K7:K9)</f>
        <v>35713.708800000008</v>
      </c>
    </row>
    <row r="12" spans="1:11" ht="15" customHeight="1" thickTop="1" x14ac:dyDescent="0.2"/>
  </sheetData>
  <sheetProtection selectLockedCells="1" selectUnlockedCells="1"/>
  <mergeCells count="15">
    <mergeCell ref="A1:I2"/>
    <mergeCell ref="J1:K1"/>
    <mergeCell ref="J2:K2"/>
    <mergeCell ref="A3:B3"/>
    <mergeCell ref="C3:I3"/>
    <mergeCell ref="J3:K3"/>
    <mergeCell ref="A11:G11"/>
    <mergeCell ref="A4:B4"/>
    <mergeCell ref="C4:I4"/>
    <mergeCell ref="J4:K4"/>
    <mergeCell ref="A5:E6"/>
    <mergeCell ref="F5:F6"/>
    <mergeCell ref="G5:G6"/>
    <mergeCell ref="H5:I5"/>
    <mergeCell ref="J5:K5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3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2"/>
  <sheetViews>
    <sheetView showGridLines="0" view="pageBreakPreview" zoomScale="140" zoomScaleSheetLayoutView="140" workbookViewId="0">
      <selection activeCell="J9" sqref="J9"/>
    </sheetView>
  </sheetViews>
  <sheetFormatPr defaultColWidth="11.42578125" defaultRowHeight="15" customHeight="1" x14ac:dyDescent="0.2"/>
  <cols>
    <col min="1" max="1" width="5.42578125" style="47" customWidth="1"/>
    <col min="2" max="2" width="18.42578125" style="47" customWidth="1"/>
    <col min="3" max="3" width="23.140625" style="47" customWidth="1"/>
    <col min="4" max="4" width="6.140625" style="47" customWidth="1"/>
    <col min="5" max="5" width="8.140625" style="47" customWidth="1"/>
    <col min="6" max="6" width="11.85546875" style="47" customWidth="1"/>
    <col min="7" max="7" width="11.85546875" style="55" customWidth="1"/>
    <col min="8" max="16384" width="11.42578125" style="47"/>
  </cols>
  <sheetData>
    <row r="1" spans="1:7" ht="15" customHeight="1" x14ac:dyDescent="0.2">
      <c r="A1" s="258" t="s">
        <v>177</v>
      </c>
      <c r="B1" s="258"/>
      <c r="C1" s="258"/>
      <c r="D1" s="258"/>
      <c r="E1" s="258"/>
      <c r="F1" s="258"/>
      <c r="G1" s="2" t="s">
        <v>0</v>
      </c>
    </row>
    <row r="2" spans="1:7" ht="15" customHeight="1" x14ac:dyDescent="0.2">
      <c r="A2" s="258"/>
      <c r="B2" s="258"/>
      <c r="C2" s="258"/>
      <c r="D2" s="258"/>
      <c r="E2" s="258"/>
      <c r="F2" s="258"/>
      <c r="G2" s="28" t="s">
        <v>242</v>
      </c>
    </row>
    <row r="3" spans="1:7" ht="12.6" customHeight="1" x14ac:dyDescent="0.2">
      <c r="A3" s="57" t="s">
        <v>2</v>
      </c>
      <c r="B3" s="58"/>
      <c r="C3" s="259" t="s">
        <v>3</v>
      </c>
      <c r="D3" s="259"/>
      <c r="E3" s="259"/>
      <c r="F3" s="259"/>
      <c r="G3" s="59" t="s">
        <v>4</v>
      </c>
    </row>
    <row r="4" spans="1:7" ht="12.6" customHeight="1" x14ac:dyDescent="0.2">
      <c r="A4" s="6" t="s">
        <v>167</v>
      </c>
      <c r="B4" s="48"/>
      <c r="C4" s="6" t="s">
        <v>166</v>
      </c>
      <c r="D4" s="49"/>
      <c r="E4" s="49"/>
      <c r="F4" s="39"/>
      <c r="G4" s="7"/>
    </row>
    <row r="5" spans="1:7" ht="12.6" customHeight="1" x14ac:dyDescent="0.2">
      <c r="A5" s="308" t="s">
        <v>61</v>
      </c>
      <c r="B5" s="309" t="s">
        <v>53</v>
      </c>
      <c r="C5" s="309"/>
      <c r="D5" s="309"/>
      <c r="E5" s="309"/>
      <c r="F5" s="310" t="s">
        <v>62</v>
      </c>
      <c r="G5" s="310"/>
    </row>
    <row r="6" spans="1:7" ht="12.6" customHeight="1" x14ac:dyDescent="0.2">
      <c r="A6" s="308"/>
      <c r="B6" s="309"/>
      <c r="C6" s="309"/>
      <c r="D6" s="309"/>
      <c r="E6" s="309"/>
      <c r="F6" s="62" t="s">
        <v>63</v>
      </c>
      <c r="G6" s="63" t="s">
        <v>64</v>
      </c>
    </row>
    <row r="7" spans="1:7" s="52" customFormat="1" ht="40.5" customHeight="1" x14ac:dyDescent="0.2">
      <c r="A7" s="64">
        <v>1</v>
      </c>
      <c r="B7" s="305" t="s">
        <v>65</v>
      </c>
      <c r="C7" s="305"/>
      <c r="D7" s="305"/>
      <c r="E7" s="305"/>
      <c r="F7" s="65">
        <v>10</v>
      </c>
      <c r="G7" s="66">
        <f>F7/$F$20*FSUP!N$19</f>
        <v>49493.232000000004</v>
      </c>
    </row>
    <row r="8" spans="1:7" s="52" customFormat="1" ht="28.5" customHeight="1" x14ac:dyDescent="0.2">
      <c r="A8" s="64">
        <v>2</v>
      </c>
      <c r="B8" s="306" t="s">
        <v>66</v>
      </c>
      <c r="C8" s="306"/>
      <c r="D8" s="306"/>
      <c r="E8" s="306"/>
      <c r="F8" s="65">
        <v>2</v>
      </c>
      <c r="G8" s="66">
        <f>F8/$F$20*FSUP!N$19</f>
        <v>9898.6464000000014</v>
      </c>
    </row>
    <row r="9" spans="1:7" s="52" customFormat="1" ht="29.25" customHeight="1" x14ac:dyDescent="0.2">
      <c r="A9" s="64">
        <v>3</v>
      </c>
      <c r="B9" s="306" t="s">
        <v>67</v>
      </c>
      <c r="C9" s="306"/>
      <c r="D9" s="306"/>
      <c r="E9" s="306"/>
      <c r="F9" s="65">
        <v>3</v>
      </c>
      <c r="G9" s="66">
        <f>F9/$F$20*FSUP!N$19</f>
        <v>14847.969600000004</v>
      </c>
    </row>
    <row r="10" spans="1:7" s="52" customFormat="1" ht="15" customHeight="1" x14ac:dyDescent="0.2">
      <c r="A10" s="67"/>
      <c r="B10" s="68"/>
      <c r="C10" s="68"/>
      <c r="D10" s="68"/>
      <c r="E10" s="69"/>
      <c r="F10" s="70"/>
      <c r="G10" s="71"/>
    </row>
    <row r="11" spans="1:7" s="52" customFormat="1" ht="15" customHeight="1" x14ac:dyDescent="0.2">
      <c r="A11" s="72"/>
      <c r="B11" s="73"/>
      <c r="C11" s="73"/>
      <c r="D11" s="73"/>
      <c r="E11" s="74"/>
      <c r="F11" s="75"/>
      <c r="G11" s="71"/>
    </row>
    <row r="12" spans="1:7" s="52" customFormat="1" ht="15" customHeight="1" x14ac:dyDescent="0.2">
      <c r="A12" s="76"/>
      <c r="B12" s="77"/>
      <c r="C12" s="77"/>
      <c r="D12" s="77"/>
      <c r="E12" s="78"/>
      <c r="F12" s="75"/>
      <c r="G12" s="71"/>
    </row>
    <row r="13" spans="1:7" s="52" customFormat="1" ht="15" customHeight="1" x14ac:dyDescent="0.2">
      <c r="A13" s="76"/>
      <c r="B13" s="77"/>
      <c r="C13" s="77"/>
      <c r="D13" s="77"/>
      <c r="E13" s="78"/>
      <c r="F13" s="75"/>
      <c r="G13" s="71"/>
    </row>
    <row r="14" spans="1:7" s="52" customFormat="1" ht="15" customHeight="1" x14ac:dyDescent="0.2">
      <c r="A14" s="72"/>
      <c r="B14" s="77"/>
      <c r="C14" s="77"/>
      <c r="D14" s="77"/>
      <c r="E14" s="78"/>
      <c r="F14" s="79"/>
      <c r="G14" s="71"/>
    </row>
    <row r="15" spans="1:7" s="52" customFormat="1" ht="15" customHeight="1" x14ac:dyDescent="0.2">
      <c r="A15" s="72"/>
      <c r="B15" s="77"/>
      <c r="C15" s="77"/>
      <c r="D15" s="77"/>
      <c r="E15" s="78"/>
      <c r="F15" s="79"/>
      <c r="G15" s="71"/>
    </row>
    <row r="16" spans="1:7" s="52" customFormat="1" ht="15" customHeight="1" x14ac:dyDescent="0.2">
      <c r="A16" s="72"/>
      <c r="B16" s="77"/>
      <c r="C16" s="77"/>
      <c r="D16" s="77"/>
      <c r="E16" s="78"/>
      <c r="F16" s="79"/>
      <c r="G16" s="71"/>
    </row>
    <row r="17" spans="1:7" s="52" customFormat="1" ht="15" customHeight="1" x14ac:dyDescent="0.2">
      <c r="A17" s="72"/>
      <c r="B17" s="77"/>
      <c r="C17" s="77"/>
      <c r="D17" s="77"/>
      <c r="E17" s="78"/>
      <c r="F17" s="79"/>
      <c r="G17" s="71"/>
    </row>
    <row r="18" spans="1:7" s="52" customFormat="1" ht="15" customHeight="1" x14ac:dyDescent="0.2">
      <c r="A18" s="76"/>
      <c r="B18" s="77"/>
      <c r="C18" s="77"/>
      <c r="D18" s="77"/>
      <c r="E18" s="78"/>
      <c r="F18" s="79"/>
      <c r="G18" s="71"/>
    </row>
    <row r="19" spans="1:7" s="52" customFormat="1" ht="15" customHeight="1" x14ac:dyDescent="0.2">
      <c r="A19" s="76"/>
      <c r="B19" s="77"/>
      <c r="C19" s="77"/>
      <c r="D19" s="77"/>
      <c r="E19" s="78"/>
      <c r="F19" s="79"/>
      <c r="G19" s="71"/>
    </row>
    <row r="20" spans="1:7" ht="20.100000000000001" customHeight="1" x14ac:dyDescent="0.2">
      <c r="A20" s="56"/>
      <c r="B20" s="307" t="s">
        <v>68</v>
      </c>
      <c r="C20" s="307"/>
      <c r="D20" s="307"/>
      <c r="E20" s="307"/>
      <c r="F20" s="162">
        <f>SUM(F7:F9)</f>
        <v>15</v>
      </c>
      <c r="G20" s="80">
        <f>SUM(G7:G19)</f>
        <v>74239.847999999998</v>
      </c>
    </row>
    <row r="21" spans="1:7" ht="1.5" customHeight="1" thickBot="1" x14ac:dyDescent="0.25">
      <c r="A21" s="81"/>
      <c r="B21" s="82"/>
      <c r="C21" s="82"/>
      <c r="D21" s="82"/>
      <c r="E21" s="82"/>
      <c r="F21" s="82"/>
      <c r="G21" s="83"/>
    </row>
    <row r="22" spans="1:7" ht="15" customHeight="1" thickTop="1" x14ac:dyDescent="0.2"/>
  </sheetData>
  <sheetProtection selectLockedCells="1" selectUnlockedCells="1"/>
  <mergeCells count="9">
    <mergeCell ref="B7:E7"/>
    <mergeCell ref="B8:E8"/>
    <mergeCell ref="B9:E9"/>
    <mergeCell ref="B20:E20"/>
    <mergeCell ref="A1:F2"/>
    <mergeCell ref="C3:F3"/>
    <mergeCell ref="A5:A6"/>
    <mergeCell ref="B5:E6"/>
    <mergeCell ref="F5:G5"/>
  </mergeCells>
  <printOptions horizontalCentered="1"/>
  <pageMargins left="0.78740157480314965" right="0.62992125984251968" top="1.1811023622047245" bottom="0.59055118110236227" header="0.51181102362204722" footer="0.51181102362204722"/>
  <pageSetup paperSize="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3"/>
  <sheetViews>
    <sheetView showGridLines="0" view="pageBreakPreview" zoomScale="140" zoomScaleSheetLayoutView="140" workbookViewId="0">
      <selection activeCell="H3" sqref="H3"/>
    </sheetView>
  </sheetViews>
  <sheetFormatPr defaultColWidth="11.42578125" defaultRowHeight="15" customHeight="1" x14ac:dyDescent="0.2"/>
  <cols>
    <col min="1" max="1" width="3.85546875" style="47" customWidth="1"/>
    <col min="2" max="2" width="13.42578125" style="47" customWidth="1"/>
    <col min="3" max="3" width="11.42578125" style="47"/>
    <col min="4" max="4" width="9.85546875" style="47" customWidth="1"/>
    <col min="5" max="5" width="10.85546875" style="47" customWidth="1"/>
    <col min="6" max="6" width="12.42578125" style="47" customWidth="1"/>
    <col min="7" max="7" width="13.28515625" style="47" customWidth="1"/>
    <col min="8" max="8" width="13.140625" style="47" customWidth="1"/>
    <col min="9" max="16384" width="11.42578125" style="47"/>
  </cols>
  <sheetData>
    <row r="1" spans="1:8" ht="15" customHeight="1" x14ac:dyDescent="0.2">
      <c r="A1" s="258" t="s">
        <v>178</v>
      </c>
      <c r="B1" s="258"/>
      <c r="C1" s="258"/>
      <c r="D1" s="258"/>
      <c r="E1" s="258"/>
      <c r="F1" s="258"/>
      <c r="G1" s="258"/>
      <c r="H1" s="2" t="s">
        <v>0</v>
      </c>
    </row>
    <row r="2" spans="1:8" ht="15" customHeight="1" thickTop="1" thickBot="1" x14ac:dyDescent="0.25">
      <c r="A2" s="258"/>
      <c r="B2" s="258"/>
      <c r="C2" s="258"/>
      <c r="D2" s="258"/>
      <c r="E2" s="258"/>
      <c r="F2" s="258"/>
      <c r="G2" s="258"/>
      <c r="H2" s="28" t="s">
        <v>60</v>
      </c>
    </row>
    <row r="3" spans="1:8" ht="12.6" customHeight="1" thickTop="1" x14ac:dyDescent="0.2">
      <c r="A3" s="57" t="s">
        <v>2</v>
      </c>
      <c r="B3" s="58"/>
      <c r="C3" s="259" t="s">
        <v>3</v>
      </c>
      <c r="D3" s="259"/>
      <c r="E3" s="259"/>
      <c r="F3" s="259"/>
      <c r="G3" s="259"/>
      <c r="H3" s="3" t="s">
        <v>4</v>
      </c>
    </row>
    <row r="4" spans="1:8" ht="27.75" customHeight="1" thickBot="1" x14ac:dyDescent="0.25">
      <c r="A4" s="260" t="s">
        <v>167</v>
      </c>
      <c r="B4" s="261"/>
      <c r="C4" s="6" t="s">
        <v>166</v>
      </c>
      <c r="D4" s="49"/>
      <c r="E4" s="49"/>
      <c r="F4" s="49"/>
      <c r="G4" s="39"/>
      <c r="H4" s="84"/>
    </row>
    <row r="5" spans="1:8" ht="12.6" customHeight="1" thickTop="1" x14ac:dyDescent="0.2">
      <c r="A5" s="317" t="s">
        <v>69</v>
      </c>
      <c r="B5" s="317"/>
      <c r="C5" s="317"/>
      <c r="D5" s="317"/>
      <c r="E5" s="317"/>
      <c r="F5" s="318" t="s">
        <v>62</v>
      </c>
      <c r="G5" s="318"/>
      <c r="H5" s="318"/>
    </row>
    <row r="6" spans="1:8" ht="12.6" customHeight="1" x14ac:dyDescent="0.2">
      <c r="A6" s="317"/>
      <c r="B6" s="317"/>
      <c r="C6" s="317"/>
      <c r="D6" s="317"/>
      <c r="E6" s="317"/>
      <c r="F6" s="86" t="s">
        <v>70</v>
      </c>
      <c r="G6" s="86" t="s">
        <v>71</v>
      </c>
      <c r="H6" s="86" t="s">
        <v>64</v>
      </c>
    </row>
    <row r="7" spans="1:8" s="52" customFormat="1" ht="15" customHeight="1" x14ac:dyDescent="0.2">
      <c r="A7" s="313"/>
      <c r="B7" s="313"/>
      <c r="C7" s="313"/>
      <c r="D7" s="313"/>
      <c r="E7" s="313"/>
      <c r="F7" s="51"/>
      <c r="G7" s="51"/>
      <c r="H7" s="51"/>
    </row>
    <row r="8" spans="1:8" s="52" customFormat="1" ht="15" customHeight="1" x14ac:dyDescent="0.2">
      <c r="A8" s="314" t="s">
        <v>72</v>
      </c>
      <c r="B8" s="314"/>
      <c r="C8" s="314"/>
      <c r="D8" s="314"/>
      <c r="E8" s="314"/>
      <c r="F8" s="87">
        <v>5</v>
      </c>
      <c r="G8" s="88">
        <f>(1/(1-$F$17/100))*F8</f>
        <v>5.8309037900874632</v>
      </c>
      <c r="H8" s="89">
        <f>G8/G$17*FSUP!N$21</f>
        <v>70818.971427021985</v>
      </c>
    </row>
    <row r="9" spans="1:8" s="52" customFormat="1" ht="15" customHeight="1" x14ac:dyDescent="0.2">
      <c r="A9" s="315" t="s">
        <v>73</v>
      </c>
      <c r="B9" s="315"/>
      <c r="C9" s="315"/>
      <c r="D9" s="315"/>
      <c r="E9" s="315"/>
      <c r="F9" s="87">
        <v>1.65</v>
      </c>
      <c r="G9" s="88">
        <f>(1/(1-$F$17/100))*F9</f>
        <v>1.9241982507288626</v>
      </c>
      <c r="H9" s="89">
        <f>G9/G$17*FSUP!N$21</f>
        <v>23370.260570917253</v>
      </c>
    </row>
    <row r="10" spans="1:8" s="52" customFormat="1" ht="15" customHeight="1" x14ac:dyDescent="0.2">
      <c r="A10" s="315" t="s">
        <v>74</v>
      </c>
      <c r="B10" s="315"/>
      <c r="C10" s="315"/>
      <c r="D10" s="315"/>
      <c r="E10" s="315"/>
      <c r="F10" s="87">
        <v>7.6</v>
      </c>
      <c r="G10" s="88">
        <f>(1/(1-$F$17/100))*F10</f>
        <v>8.8629737609329435</v>
      </c>
      <c r="H10" s="89">
        <f>G10/G$17*FSUP!N$21</f>
        <v>107644.83656907342</v>
      </c>
    </row>
    <row r="11" spans="1:8" s="52" customFormat="1" ht="15" customHeight="1" x14ac:dyDescent="0.2">
      <c r="A11" s="316"/>
      <c r="B11" s="316"/>
      <c r="C11" s="316"/>
      <c r="D11" s="316"/>
      <c r="E11" s="316"/>
      <c r="F11" s="91"/>
      <c r="G11" s="51"/>
      <c r="H11" s="51"/>
    </row>
    <row r="12" spans="1:8" s="52" customFormat="1" ht="15" customHeight="1" x14ac:dyDescent="0.2">
      <c r="A12" s="90"/>
      <c r="B12" s="92"/>
      <c r="C12" s="92"/>
      <c r="D12" s="92"/>
      <c r="E12" s="92"/>
      <c r="F12" s="91"/>
      <c r="G12" s="51"/>
      <c r="H12" s="51"/>
    </row>
    <row r="13" spans="1:8" s="52" customFormat="1" ht="15" customHeight="1" x14ac:dyDescent="0.2">
      <c r="A13" s="90"/>
      <c r="B13" s="92"/>
      <c r="C13" s="92"/>
      <c r="D13" s="92"/>
      <c r="E13" s="92"/>
      <c r="F13" s="91"/>
      <c r="G13" s="51"/>
      <c r="H13" s="51"/>
    </row>
    <row r="14" spans="1:8" s="52" customFormat="1" ht="15" customHeight="1" x14ac:dyDescent="0.2">
      <c r="A14" s="90"/>
      <c r="B14" s="92"/>
      <c r="C14" s="92"/>
      <c r="D14" s="92"/>
      <c r="E14" s="92"/>
      <c r="F14" s="91"/>
      <c r="G14" s="51"/>
      <c r="H14" s="51"/>
    </row>
    <row r="15" spans="1:8" s="52" customFormat="1" ht="15" customHeight="1" x14ac:dyDescent="0.2">
      <c r="A15" s="90"/>
      <c r="B15" s="92"/>
      <c r="C15" s="92"/>
      <c r="D15" s="92"/>
      <c r="E15" s="92"/>
      <c r="F15" s="91"/>
      <c r="G15" s="51"/>
      <c r="H15" s="51"/>
    </row>
    <row r="16" spans="1:8" s="52" customFormat="1" ht="15" customHeight="1" x14ac:dyDescent="0.2">
      <c r="A16" s="90"/>
      <c r="B16" s="92"/>
      <c r="C16" s="92"/>
      <c r="D16" s="92"/>
      <c r="E16" s="92"/>
      <c r="F16" s="91"/>
      <c r="G16" s="51"/>
      <c r="H16" s="51"/>
    </row>
    <row r="17" spans="1:8" ht="22.5" customHeight="1" thickBot="1" x14ac:dyDescent="0.25">
      <c r="A17" s="312" t="s">
        <v>75</v>
      </c>
      <c r="B17" s="312"/>
      <c r="C17" s="312"/>
      <c r="D17" s="312"/>
      <c r="E17" s="312"/>
      <c r="F17" s="93">
        <f>SUM(F8:F10)</f>
        <v>14.25</v>
      </c>
      <c r="G17" s="94">
        <f>G8+G9+G10</f>
        <v>16.618075801749271</v>
      </c>
      <c r="H17" s="95">
        <f>SUM(H8:H16)</f>
        <v>201834.06856701267</v>
      </c>
    </row>
    <row r="18" spans="1:8" ht="12" customHeight="1" thickTop="1" x14ac:dyDescent="0.2">
      <c r="A18" s="311" t="s">
        <v>76</v>
      </c>
      <c r="B18" s="311"/>
      <c r="C18" s="311"/>
      <c r="D18" s="311"/>
      <c r="E18" s="311"/>
      <c r="F18" s="311"/>
      <c r="G18" s="311"/>
      <c r="H18" s="311"/>
    </row>
    <row r="19" spans="1:8" ht="12" customHeight="1" x14ac:dyDescent="0.2">
      <c r="A19" s="96" t="s">
        <v>77</v>
      </c>
      <c r="B19" s="97"/>
      <c r="C19" s="97"/>
      <c r="D19" s="97"/>
      <c r="E19" s="97"/>
      <c r="F19" s="97"/>
      <c r="G19" s="97"/>
      <c r="H19" s="98"/>
    </row>
    <row r="20" spans="1:8" ht="12" customHeight="1" x14ac:dyDescent="0.2">
      <c r="A20" s="96" t="s">
        <v>78</v>
      </c>
      <c r="B20" s="97"/>
      <c r="C20" s="97"/>
      <c r="D20" s="97"/>
      <c r="E20" s="97"/>
      <c r="F20" s="97"/>
      <c r="G20" s="97"/>
      <c r="H20" s="99"/>
    </row>
    <row r="21" spans="1:8" ht="12" customHeight="1" x14ac:dyDescent="0.2">
      <c r="A21" s="53" t="s">
        <v>79</v>
      </c>
      <c r="B21" s="54"/>
      <c r="C21" s="54"/>
      <c r="D21" s="54"/>
      <c r="E21" s="54"/>
      <c r="F21" s="54"/>
      <c r="G21" s="54"/>
      <c r="H21" s="98"/>
    </row>
    <row r="22" spans="1:8" ht="12" customHeight="1" x14ac:dyDescent="0.2">
      <c r="A22" s="96" t="s">
        <v>80</v>
      </c>
      <c r="B22" s="97"/>
      <c r="C22" s="97"/>
      <c r="D22" s="97"/>
      <c r="E22" s="97"/>
      <c r="F22" s="97"/>
      <c r="G22" s="100"/>
      <c r="H22" s="101"/>
    </row>
    <row r="23" spans="1:8" ht="12" customHeight="1" x14ac:dyDescent="0.2">
      <c r="A23" s="102" t="s">
        <v>81</v>
      </c>
      <c r="B23" s="97"/>
      <c r="C23" s="97"/>
      <c r="D23" s="97"/>
      <c r="E23" s="97"/>
      <c r="F23" s="97"/>
      <c r="G23" s="97"/>
      <c r="H23" s="99"/>
    </row>
  </sheetData>
  <sheetProtection selectLockedCells="1" selectUnlockedCells="1"/>
  <mergeCells count="12">
    <mergeCell ref="A1:G2"/>
    <mergeCell ref="C3:G3"/>
    <mergeCell ref="A5:E6"/>
    <mergeCell ref="F5:H5"/>
    <mergeCell ref="A4:B4"/>
    <mergeCell ref="A18:H18"/>
    <mergeCell ref="A17:E17"/>
    <mergeCell ref="A7:E7"/>
    <mergeCell ref="A8:E8"/>
    <mergeCell ref="A9:E9"/>
    <mergeCell ref="A10:E10"/>
    <mergeCell ref="A11:E11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4D5E-BB20-45D0-8444-6BEFFB34CEE6}">
  <sheetPr>
    <pageSetUpPr fitToPage="1"/>
  </sheetPr>
  <dimension ref="A1:G46"/>
  <sheetViews>
    <sheetView view="pageBreakPreview" zoomScale="140" zoomScaleSheetLayoutView="140" workbookViewId="0">
      <selection activeCell="H1" sqref="H1:H1048576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6" width="12.7109375" customWidth="1"/>
    <col min="7" max="7" width="14.7109375" bestFit="1" customWidth="1"/>
  </cols>
  <sheetData>
    <row r="1" spans="1:7" ht="13.5" thickBot="1" x14ac:dyDescent="0.25">
      <c r="A1" s="319" t="s">
        <v>179</v>
      </c>
      <c r="B1" s="319"/>
      <c r="C1" s="319"/>
      <c r="D1" s="319"/>
      <c r="E1" s="319"/>
      <c r="F1" s="319"/>
      <c r="G1" s="103" t="s">
        <v>0</v>
      </c>
    </row>
    <row r="2" spans="1:7" ht="19.5" thickTop="1" thickBot="1" x14ac:dyDescent="0.25">
      <c r="A2" s="319"/>
      <c r="B2" s="319"/>
      <c r="C2" s="319"/>
      <c r="D2" s="319"/>
      <c r="E2" s="319"/>
      <c r="F2" s="319"/>
      <c r="G2" s="207" t="s">
        <v>243</v>
      </c>
    </row>
    <row r="3" spans="1:7" ht="13.5" thickTop="1" x14ac:dyDescent="0.2">
      <c r="A3" s="259" t="s">
        <v>2</v>
      </c>
      <c r="B3" s="259"/>
      <c r="C3" s="259" t="s">
        <v>3</v>
      </c>
      <c r="D3" s="259"/>
      <c r="E3" s="259"/>
      <c r="F3" s="259"/>
      <c r="G3" s="205" t="s">
        <v>4</v>
      </c>
    </row>
    <row r="4" spans="1:7" ht="28.5" customHeight="1" thickBot="1" x14ac:dyDescent="0.25">
      <c r="A4" s="260" t="s">
        <v>167</v>
      </c>
      <c r="B4" s="261"/>
      <c r="C4" s="6" t="s">
        <v>166</v>
      </c>
      <c r="D4" s="49"/>
      <c r="E4" s="49"/>
      <c r="F4" s="208"/>
      <c r="G4" s="104"/>
    </row>
    <row r="5" spans="1:7" ht="13.5" customHeight="1" thickTop="1" x14ac:dyDescent="0.2">
      <c r="A5" s="308" t="s">
        <v>53</v>
      </c>
      <c r="B5" s="308"/>
      <c r="C5" s="308"/>
      <c r="D5" s="308"/>
      <c r="E5" s="308"/>
      <c r="F5" s="310" t="s">
        <v>82</v>
      </c>
      <c r="G5" s="310"/>
    </row>
    <row r="6" spans="1:7" x14ac:dyDescent="0.2">
      <c r="A6" s="308"/>
      <c r="B6" s="308"/>
      <c r="C6" s="308"/>
      <c r="D6" s="308"/>
      <c r="E6" s="308"/>
      <c r="F6" s="62" t="s">
        <v>63</v>
      </c>
      <c r="G6" s="62" t="s">
        <v>64</v>
      </c>
    </row>
    <row r="7" spans="1:7" x14ac:dyDescent="0.2">
      <c r="A7" s="212" t="s">
        <v>50</v>
      </c>
      <c r="B7" s="321" t="s">
        <v>83</v>
      </c>
      <c r="C7" s="321"/>
      <c r="D7" s="321"/>
      <c r="E7" s="321"/>
      <c r="F7" s="50"/>
      <c r="G7" s="106"/>
    </row>
    <row r="8" spans="1:7" x14ac:dyDescent="0.2">
      <c r="A8" s="64" t="s">
        <v>84</v>
      </c>
      <c r="B8" s="213" t="s">
        <v>85</v>
      </c>
      <c r="C8" s="108"/>
      <c r="D8" s="108"/>
      <c r="E8" s="108"/>
      <c r="F8" s="109">
        <v>0.2</v>
      </c>
      <c r="G8" s="110">
        <f>F8*'FSUP-I A - COORDENAÇÃO'!L10</f>
        <v>24737.496000000003</v>
      </c>
    </row>
    <row r="9" spans="1:7" x14ac:dyDescent="0.2">
      <c r="A9" s="64" t="s">
        <v>86</v>
      </c>
      <c r="B9" s="213" t="s">
        <v>87</v>
      </c>
      <c r="C9" s="108"/>
      <c r="D9" s="108"/>
      <c r="E9" s="108"/>
      <c r="F9" s="111">
        <v>0</v>
      </c>
      <c r="G9" s="110">
        <f>F9*'FSUP-I B - EQUIPE TÉCNICA'!L$16</f>
        <v>0</v>
      </c>
    </row>
    <row r="10" spans="1:7" x14ac:dyDescent="0.2">
      <c r="A10" s="64" t="s">
        <v>88</v>
      </c>
      <c r="B10" s="213" t="s">
        <v>89</v>
      </c>
      <c r="C10" s="108"/>
      <c r="D10" s="108"/>
      <c r="E10" s="108"/>
      <c r="F10" s="111">
        <v>0</v>
      </c>
      <c r="G10" s="110">
        <f>F10*'FSUP-I B - EQUIPE TÉCNICA'!L$16</f>
        <v>0</v>
      </c>
    </row>
    <row r="11" spans="1:7" x14ac:dyDescent="0.2">
      <c r="A11" s="64" t="s">
        <v>90</v>
      </c>
      <c r="B11" s="213" t="s">
        <v>91</v>
      </c>
      <c r="C11" s="108"/>
      <c r="D11" s="108"/>
      <c r="E11" s="108"/>
      <c r="F11" s="111">
        <v>0</v>
      </c>
      <c r="G11" s="110">
        <f>F11*'FSUP-I B - EQUIPE TÉCNICA'!L$16</f>
        <v>0</v>
      </c>
    </row>
    <row r="12" spans="1:7" x14ac:dyDescent="0.2">
      <c r="A12" s="64" t="s">
        <v>92</v>
      </c>
      <c r="B12" s="213" t="s">
        <v>93</v>
      </c>
      <c r="C12" s="108"/>
      <c r="D12" s="108"/>
      <c r="E12" s="108"/>
      <c r="F12" s="111">
        <v>0</v>
      </c>
      <c r="G12" s="110">
        <f>F12*'FSUP-I B - EQUIPE TÉCNICA'!L$16</f>
        <v>0</v>
      </c>
    </row>
    <row r="13" spans="1:7" x14ac:dyDescent="0.2">
      <c r="A13" s="64" t="s">
        <v>94</v>
      </c>
      <c r="B13" s="213" t="s">
        <v>95</v>
      </c>
      <c r="C13" s="108"/>
      <c r="D13" s="108"/>
      <c r="E13" s="108"/>
      <c r="F13" s="111">
        <v>0</v>
      </c>
      <c r="G13" s="110">
        <f>F13*'FSUP-I B - EQUIPE TÉCNICA'!L$16</f>
        <v>0</v>
      </c>
    </row>
    <row r="14" spans="1:7" x14ac:dyDescent="0.2">
      <c r="A14" s="64" t="s">
        <v>96</v>
      </c>
      <c r="B14" s="213" t="s">
        <v>97</v>
      </c>
      <c r="C14" s="108"/>
      <c r="D14" s="108"/>
      <c r="E14" s="108"/>
      <c r="F14" s="111">
        <v>0</v>
      </c>
      <c r="G14" s="110">
        <f>F14*'FSUP-I B - EQUIPE TÉCNICA'!L$16</f>
        <v>0</v>
      </c>
    </row>
    <row r="15" spans="1:7" x14ac:dyDescent="0.2">
      <c r="A15" s="64" t="s">
        <v>98</v>
      </c>
      <c r="B15" s="213" t="s">
        <v>99</v>
      </c>
      <c r="C15" s="108"/>
      <c r="D15" s="108"/>
      <c r="E15" s="108"/>
      <c r="F15" s="111">
        <v>0</v>
      </c>
      <c r="G15" s="110">
        <f>F15*'FSUP-I B - EQUIPE TÉCNICA'!L$16</f>
        <v>0</v>
      </c>
    </row>
    <row r="16" spans="1:7" x14ac:dyDescent="0.2">
      <c r="A16" s="64" t="s">
        <v>100</v>
      </c>
      <c r="B16" s="213" t="s">
        <v>101</v>
      </c>
      <c r="C16" s="108"/>
      <c r="D16" s="108"/>
      <c r="E16" s="108"/>
      <c r="F16" s="111">
        <v>0</v>
      </c>
      <c r="G16" s="110">
        <f>F16*'FSUP-I B - EQUIPE TÉCNICA'!L$16</f>
        <v>0</v>
      </c>
    </row>
    <row r="17" spans="1:7" ht="13.5" thickBot="1" x14ac:dyDescent="0.25">
      <c r="A17" s="322" t="s">
        <v>102</v>
      </c>
      <c r="B17" s="322"/>
      <c r="C17" s="322"/>
      <c r="D17" s="322"/>
      <c r="E17" s="322"/>
      <c r="F17" s="112">
        <f>ROUND(SUM(F8:F16),4)</f>
        <v>0.2</v>
      </c>
      <c r="G17" s="113">
        <f>SUM(G8:G16)</f>
        <v>24737.496000000003</v>
      </c>
    </row>
    <row r="18" spans="1:7" ht="14.25" thickTop="1" thickBot="1" x14ac:dyDescent="0.25">
      <c r="A18" s="323"/>
      <c r="B18" s="323"/>
      <c r="C18" s="323"/>
      <c r="D18" s="323"/>
      <c r="E18" s="323"/>
      <c r="F18" s="323"/>
      <c r="G18" s="114"/>
    </row>
    <row r="19" spans="1:7" ht="13.5" thickTop="1" x14ac:dyDescent="0.2">
      <c r="A19" s="209" t="s">
        <v>103</v>
      </c>
      <c r="B19" s="308" t="s">
        <v>104</v>
      </c>
      <c r="C19" s="308"/>
      <c r="D19" s="308"/>
      <c r="E19" s="308"/>
      <c r="F19" s="211"/>
      <c r="G19" s="115"/>
    </row>
    <row r="20" spans="1:7" x14ac:dyDescent="0.2">
      <c r="A20" s="64" t="s">
        <v>28</v>
      </c>
      <c r="B20" s="116" t="s">
        <v>105</v>
      </c>
      <c r="C20" s="117"/>
      <c r="D20" s="117"/>
      <c r="E20" s="118"/>
      <c r="F20" s="111" t="s">
        <v>106</v>
      </c>
      <c r="G20" s="110">
        <v>0</v>
      </c>
    </row>
    <row r="21" spans="1:7" x14ac:dyDescent="0.2">
      <c r="A21" s="64" t="s">
        <v>29</v>
      </c>
      <c r="B21" s="116" t="s">
        <v>107</v>
      </c>
      <c r="C21" s="119"/>
      <c r="D21" s="119"/>
      <c r="E21" s="210"/>
      <c r="F21" s="111" t="s">
        <v>106</v>
      </c>
      <c r="G21" s="110">
        <v>0</v>
      </c>
    </row>
    <row r="22" spans="1:7" x14ac:dyDescent="0.2">
      <c r="A22" s="64" t="s">
        <v>108</v>
      </c>
      <c r="B22" s="116" t="s">
        <v>109</v>
      </c>
      <c r="C22" s="119"/>
      <c r="D22" s="119"/>
      <c r="E22" s="210"/>
      <c r="F22" s="111">
        <v>0</v>
      </c>
      <c r="G22" s="110">
        <f>F22*'FSUP-I B - EQUIPE TÉCNICA'!L$16</f>
        <v>0</v>
      </c>
    </row>
    <row r="23" spans="1:7" x14ac:dyDescent="0.2">
      <c r="A23" s="64" t="s">
        <v>110</v>
      </c>
      <c r="B23" s="116" t="s">
        <v>111</v>
      </c>
      <c r="C23" s="119"/>
      <c r="D23" s="119"/>
      <c r="E23" s="210"/>
      <c r="F23" s="111">
        <v>0</v>
      </c>
      <c r="G23" s="110">
        <f>F23*'FSUP-I B - EQUIPE TÉCNICA'!L$16</f>
        <v>0</v>
      </c>
    </row>
    <row r="24" spans="1:7" x14ac:dyDescent="0.2">
      <c r="A24" s="64" t="s">
        <v>112</v>
      </c>
      <c r="B24" s="116" t="s">
        <v>113</v>
      </c>
      <c r="C24" s="119"/>
      <c r="D24" s="119"/>
      <c r="E24" s="210"/>
      <c r="F24" s="111">
        <v>0</v>
      </c>
      <c r="G24" s="110">
        <f>F24*'FSUP-I B - EQUIPE TÉCNICA'!L$16</f>
        <v>0</v>
      </c>
    </row>
    <row r="25" spans="1:7" x14ac:dyDescent="0.2">
      <c r="A25" s="64" t="s">
        <v>114</v>
      </c>
      <c r="B25" s="116" t="s">
        <v>115</v>
      </c>
      <c r="C25" s="119"/>
      <c r="D25" s="119"/>
      <c r="E25" s="210"/>
      <c r="F25" s="111">
        <v>0</v>
      </c>
      <c r="G25" s="110">
        <f>F25*'FSUP-I B - EQUIPE TÉCNICA'!L$16</f>
        <v>0</v>
      </c>
    </row>
    <row r="26" spans="1:7" x14ac:dyDescent="0.2">
      <c r="A26" s="64" t="s">
        <v>116</v>
      </c>
      <c r="B26" s="116" t="s">
        <v>117</v>
      </c>
      <c r="C26" s="119"/>
      <c r="D26" s="119"/>
      <c r="E26" s="210"/>
      <c r="F26" s="111" t="s">
        <v>106</v>
      </c>
      <c r="G26" s="110">
        <v>0</v>
      </c>
    </row>
    <row r="27" spans="1:7" x14ac:dyDescent="0.2">
      <c r="A27" s="64" t="s">
        <v>118</v>
      </c>
      <c r="B27" s="116" t="s">
        <v>119</v>
      </c>
      <c r="C27" s="119"/>
      <c r="D27" s="119"/>
      <c r="E27" s="210"/>
      <c r="F27" s="111">
        <v>0</v>
      </c>
      <c r="G27" s="110">
        <f>F27*'FSUP-I B - EQUIPE TÉCNICA'!L$16</f>
        <v>0</v>
      </c>
    </row>
    <row r="28" spans="1:7" x14ac:dyDescent="0.2">
      <c r="A28" s="64" t="s">
        <v>120</v>
      </c>
      <c r="B28" s="116" t="s">
        <v>121</v>
      </c>
      <c r="C28" s="119"/>
      <c r="D28" s="119"/>
      <c r="E28" s="210"/>
      <c r="F28" s="111">
        <v>0</v>
      </c>
      <c r="G28" s="110">
        <f>F28*'FSUP-I B - EQUIPE TÉCNICA'!L$16</f>
        <v>0</v>
      </c>
    </row>
    <row r="29" spans="1:7" x14ac:dyDescent="0.2">
      <c r="A29" s="64" t="s">
        <v>122</v>
      </c>
      <c r="B29" s="116" t="s">
        <v>123</v>
      </c>
      <c r="C29" s="119"/>
      <c r="D29" s="119"/>
      <c r="E29" s="210"/>
      <c r="F29" s="111">
        <v>0</v>
      </c>
      <c r="G29" s="110">
        <f>F29*'FSUP-I B - EQUIPE TÉCNICA'!L$16</f>
        <v>0</v>
      </c>
    </row>
    <row r="30" spans="1:7" ht="13.5" thickBot="1" x14ac:dyDescent="0.25">
      <c r="A30" s="324" t="s">
        <v>124</v>
      </c>
      <c r="B30" s="325"/>
      <c r="C30" s="325"/>
      <c r="D30" s="325"/>
      <c r="E30" s="326"/>
      <c r="F30" s="112">
        <f>ROUND(SUM(F20:F29),4)</f>
        <v>0</v>
      </c>
      <c r="G30" s="113">
        <f>SUM(G20:G29)</f>
        <v>0</v>
      </c>
    </row>
    <row r="31" spans="1:7" ht="14.25" thickTop="1" thickBot="1" x14ac:dyDescent="0.25">
      <c r="A31" s="120"/>
      <c r="B31" s="327"/>
      <c r="C31" s="327"/>
      <c r="D31" s="327"/>
      <c r="E31" s="327"/>
      <c r="F31" s="327"/>
      <c r="G31" s="328"/>
    </row>
    <row r="32" spans="1:7" ht="13.5" thickTop="1" x14ac:dyDescent="0.2">
      <c r="A32" s="209" t="s">
        <v>125</v>
      </c>
      <c r="B32" s="329" t="s">
        <v>126</v>
      </c>
      <c r="C32" s="330"/>
      <c r="D32" s="330"/>
      <c r="E32" s="331"/>
      <c r="F32" s="211"/>
      <c r="G32" s="115"/>
    </row>
    <row r="33" spans="1:7" x14ac:dyDescent="0.2">
      <c r="A33" s="64" t="s">
        <v>127</v>
      </c>
      <c r="B33" s="332" t="s">
        <v>128</v>
      </c>
      <c r="C33" s="333"/>
      <c r="D33" s="333"/>
      <c r="E33" s="334"/>
      <c r="F33" s="111">
        <v>0</v>
      </c>
      <c r="G33" s="110">
        <f>F33*'FSUP-I B - EQUIPE TÉCNICA'!L$16</f>
        <v>0</v>
      </c>
    </row>
    <row r="34" spans="1:7" x14ac:dyDescent="0.2">
      <c r="A34" s="64" t="s">
        <v>129</v>
      </c>
      <c r="B34" s="332" t="s">
        <v>130</v>
      </c>
      <c r="C34" s="333"/>
      <c r="D34" s="333"/>
      <c r="E34" s="334"/>
      <c r="F34" s="111">
        <v>0</v>
      </c>
      <c r="G34" s="110">
        <f>F34*'FSUP-I B - EQUIPE TÉCNICA'!L$16</f>
        <v>0</v>
      </c>
    </row>
    <row r="35" spans="1:7" x14ac:dyDescent="0.2">
      <c r="A35" s="64" t="s">
        <v>131</v>
      </c>
      <c r="B35" s="320" t="s">
        <v>132</v>
      </c>
      <c r="C35" s="320"/>
      <c r="D35" s="320"/>
      <c r="E35" s="320"/>
      <c r="F35" s="111">
        <v>0</v>
      </c>
      <c r="G35" s="110">
        <f>F35*'FSUP-I B - EQUIPE TÉCNICA'!L$16</f>
        <v>0</v>
      </c>
    </row>
    <row r="36" spans="1:7" x14ac:dyDescent="0.2">
      <c r="A36" s="64" t="s">
        <v>133</v>
      </c>
      <c r="B36" s="320" t="s">
        <v>134</v>
      </c>
      <c r="C36" s="320"/>
      <c r="D36" s="320"/>
      <c r="E36" s="320"/>
      <c r="F36" s="111">
        <v>0</v>
      </c>
      <c r="G36" s="110">
        <f>F36*'FSUP-I B - EQUIPE TÉCNICA'!L$16</f>
        <v>0</v>
      </c>
    </row>
    <row r="37" spans="1:7" x14ac:dyDescent="0.2">
      <c r="A37" s="64" t="s">
        <v>135</v>
      </c>
      <c r="B37" s="320" t="s">
        <v>136</v>
      </c>
      <c r="C37" s="320"/>
      <c r="D37" s="320"/>
      <c r="E37" s="320"/>
      <c r="F37" s="111">
        <v>0</v>
      </c>
      <c r="G37" s="110">
        <f>F37*'FSUP-I B - EQUIPE TÉCNICA'!L$16</f>
        <v>0</v>
      </c>
    </row>
    <row r="38" spans="1:7" ht="13.5" thickBot="1" x14ac:dyDescent="0.25">
      <c r="A38" s="322" t="s">
        <v>137</v>
      </c>
      <c r="B38" s="322"/>
      <c r="C38" s="322"/>
      <c r="D38" s="322"/>
      <c r="E38" s="322"/>
      <c r="F38" s="112">
        <f>ROUND(SUM(F33:F37),4)</f>
        <v>0</v>
      </c>
      <c r="G38" s="121">
        <f>SUM(G33:G37)</f>
        <v>0</v>
      </c>
    </row>
    <row r="39" spans="1:7" ht="14.25" thickTop="1" thickBot="1" x14ac:dyDescent="0.25">
      <c r="A39" s="336"/>
      <c r="B39" s="336"/>
      <c r="C39" s="336"/>
      <c r="D39" s="336"/>
      <c r="E39" s="336"/>
      <c r="F39" s="336"/>
      <c r="G39" s="336"/>
    </row>
    <row r="40" spans="1:7" ht="13.5" thickTop="1" x14ac:dyDescent="0.2">
      <c r="A40" s="209" t="s">
        <v>138</v>
      </c>
      <c r="B40" s="337" t="s">
        <v>139</v>
      </c>
      <c r="C40" s="337"/>
      <c r="D40" s="337"/>
      <c r="E40" s="337"/>
      <c r="F40" s="211"/>
      <c r="G40" s="115"/>
    </row>
    <row r="41" spans="1:7" x14ac:dyDescent="0.2">
      <c r="A41" s="64" t="s">
        <v>140</v>
      </c>
      <c r="B41" s="338" t="s">
        <v>141</v>
      </c>
      <c r="C41" s="338"/>
      <c r="D41" s="338"/>
      <c r="E41" s="338"/>
      <c r="F41" s="111">
        <v>0</v>
      </c>
      <c r="G41" s="110">
        <f>F41*'FSUP-I B - EQUIPE TÉCNICA'!L$16</f>
        <v>0</v>
      </c>
    </row>
    <row r="42" spans="1:7" ht="24" customHeight="1" x14ac:dyDescent="0.2">
      <c r="A42" s="64" t="s">
        <v>142</v>
      </c>
      <c r="B42" s="339" t="s">
        <v>143</v>
      </c>
      <c r="C42" s="339"/>
      <c r="D42" s="339"/>
      <c r="E42" s="339"/>
      <c r="F42" s="111">
        <v>0</v>
      </c>
      <c r="G42" s="110">
        <f>F42*'FSUP-I B - EQUIPE TÉCNICA'!L$16</f>
        <v>0</v>
      </c>
    </row>
    <row r="43" spans="1:7" ht="13.5" thickBot="1" x14ac:dyDescent="0.25">
      <c r="A43" s="322" t="s">
        <v>144</v>
      </c>
      <c r="B43" s="322"/>
      <c r="C43" s="322"/>
      <c r="D43" s="322"/>
      <c r="E43" s="322"/>
      <c r="F43" s="112">
        <f>SUM(F41:F42)</f>
        <v>0</v>
      </c>
      <c r="G43" s="113">
        <f>SUM(G41:G42)</f>
        <v>0</v>
      </c>
    </row>
    <row r="44" spans="1:7" ht="14.25" thickTop="1" thickBot="1" x14ac:dyDescent="0.25">
      <c r="A44" s="122"/>
      <c r="B44" s="123"/>
      <c r="C44" s="123"/>
      <c r="D44" s="123"/>
      <c r="E44" s="123"/>
      <c r="F44" s="124"/>
      <c r="G44" s="125"/>
    </row>
    <row r="45" spans="1:7" ht="14.25" thickTop="1" thickBot="1" x14ac:dyDescent="0.25">
      <c r="A45" s="335" t="s">
        <v>145</v>
      </c>
      <c r="B45" s="335"/>
      <c r="C45" s="335"/>
      <c r="D45" s="335"/>
      <c r="E45" s="335"/>
      <c r="F45" s="126">
        <f>ROUND(F17+F30+F38+F43,4)</f>
        <v>0.2</v>
      </c>
      <c r="G45" s="127">
        <f>G17+G30+G38+G43</f>
        <v>24737.496000000003</v>
      </c>
    </row>
    <row r="46" spans="1:7" ht="13.5" thickTop="1" x14ac:dyDescent="0.2"/>
  </sheetData>
  <sheetProtection selectLockedCells="1" selectUnlockedCells="1"/>
  <mergeCells count="25">
    <mergeCell ref="A45:E45"/>
    <mergeCell ref="A38:E38"/>
    <mergeCell ref="A39:G39"/>
    <mergeCell ref="B40:E40"/>
    <mergeCell ref="B41:E41"/>
    <mergeCell ref="B42:E42"/>
    <mergeCell ref="A43:E43"/>
    <mergeCell ref="B37:E37"/>
    <mergeCell ref="B7:E7"/>
    <mergeCell ref="A17:E17"/>
    <mergeCell ref="A18:F18"/>
    <mergeCell ref="B19:E19"/>
    <mergeCell ref="A30:E30"/>
    <mergeCell ref="B31:G31"/>
    <mergeCell ref="B32:E32"/>
    <mergeCell ref="B33:E33"/>
    <mergeCell ref="B34:E34"/>
    <mergeCell ref="B35:E35"/>
    <mergeCell ref="B36:E36"/>
    <mergeCell ref="A1:F2"/>
    <mergeCell ref="A3:B3"/>
    <mergeCell ref="C3:F3"/>
    <mergeCell ref="A4:B4"/>
    <mergeCell ref="A5:E6"/>
    <mergeCell ref="F5:G5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8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6"/>
  <sheetViews>
    <sheetView view="pageBreakPreview" topLeftCell="D1" zoomScale="140" zoomScaleSheetLayoutView="140" workbookViewId="0">
      <selection activeCell="G3" sqref="G3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6" width="12.7109375" customWidth="1"/>
    <col min="7" max="7" width="14.85546875" bestFit="1" customWidth="1"/>
  </cols>
  <sheetData>
    <row r="1" spans="1:7" x14ac:dyDescent="0.2">
      <c r="A1" s="319" t="s">
        <v>179</v>
      </c>
      <c r="B1" s="319"/>
      <c r="C1" s="319"/>
      <c r="D1" s="319"/>
      <c r="E1" s="319"/>
      <c r="F1" s="319"/>
      <c r="G1" s="103" t="s">
        <v>0</v>
      </c>
    </row>
    <row r="2" spans="1:7" ht="19.5" thickTop="1" thickBot="1" x14ac:dyDescent="0.25">
      <c r="A2" s="319"/>
      <c r="B2" s="319"/>
      <c r="C2" s="319"/>
      <c r="D2" s="319"/>
      <c r="E2" s="319"/>
      <c r="F2" s="319"/>
      <c r="G2" s="28" t="s">
        <v>244</v>
      </c>
    </row>
    <row r="3" spans="1:7" ht="13.5" thickTop="1" x14ac:dyDescent="0.2">
      <c r="A3" s="259" t="s">
        <v>2</v>
      </c>
      <c r="B3" s="259"/>
      <c r="C3" s="259" t="s">
        <v>3</v>
      </c>
      <c r="D3" s="259"/>
      <c r="E3" s="259"/>
      <c r="F3" s="259"/>
      <c r="G3" s="3" t="s">
        <v>4</v>
      </c>
    </row>
    <row r="4" spans="1:7" ht="28.5" customHeight="1" thickBot="1" x14ac:dyDescent="0.25">
      <c r="A4" s="260" t="s">
        <v>167</v>
      </c>
      <c r="B4" s="261"/>
      <c r="C4" s="6" t="s">
        <v>166</v>
      </c>
      <c r="D4" s="49"/>
      <c r="E4" s="49"/>
      <c r="F4" s="39"/>
      <c r="G4" s="104"/>
    </row>
    <row r="5" spans="1:7" ht="13.5" customHeight="1" thickTop="1" x14ac:dyDescent="0.2">
      <c r="A5" s="308" t="s">
        <v>53</v>
      </c>
      <c r="B5" s="308"/>
      <c r="C5" s="308"/>
      <c r="D5" s="308"/>
      <c r="E5" s="308"/>
      <c r="F5" s="310" t="s">
        <v>82</v>
      </c>
      <c r="G5" s="310"/>
    </row>
    <row r="6" spans="1:7" x14ac:dyDescent="0.2">
      <c r="A6" s="308"/>
      <c r="B6" s="308"/>
      <c r="C6" s="308"/>
      <c r="D6" s="308"/>
      <c r="E6" s="308"/>
      <c r="F6" s="62" t="s">
        <v>63</v>
      </c>
      <c r="G6" s="62" t="s">
        <v>64</v>
      </c>
    </row>
    <row r="7" spans="1:7" x14ac:dyDescent="0.2">
      <c r="A7" s="105" t="s">
        <v>50</v>
      </c>
      <c r="B7" s="321" t="s">
        <v>83</v>
      </c>
      <c r="C7" s="321"/>
      <c r="D7" s="321"/>
      <c r="E7" s="321"/>
      <c r="F7" s="50"/>
      <c r="G7" s="106"/>
    </row>
    <row r="8" spans="1:7" x14ac:dyDescent="0.2">
      <c r="A8" s="64" t="s">
        <v>84</v>
      </c>
      <c r="B8" s="107" t="s">
        <v>85</v>
      </c>
      <c r="C8" s="108"/>
      <c r="D8" s="108"/>
      <c r="E8" s="108"/>
      <c r="F8" s="221">
        <v>0.2</v>
      </c>
      <c r="G8" s="110">
        <f>F8*'FSUP-I B - EQUIPE TÉCNICA'!L$16</f>
        <v>74248.968000000023</v>
      </c>
    </row>
    <row r="9" spans="1:7" x14ac:dyDescent="0.2">
      <c r="A9" s="64" t="s">
        <v>86</v>
      </c>
      <c r="B9" s="107" t="s">
        <v>87</v>
      </c>
      <c r="C9" s="108"/>
      <c r="D9" s="108"/>
      <c r="E9" s="108"/>
      <c r="F9" s="221">
        <v>1.4999999999999999E-2</v>
      </c>
      <c r="G9" s="110">
        <f>F9*'FSUP-I B - EQUIPE TÉCNICA'!L$16</f>
        <v>5568.6726000000008</v>
      </c>
    </row>
    <row r="10" spans="1:7" x14ac:dyDescent="0.2">
      <c r="A10" s="64" t="s">
        <v>88</v>
      </c>
      <c r="B10" s="107" t="s">
        <v>89</v>
      </c>
      <c r="C10" s="108"/>
      <c r="D10" s="108"/>
      <c r="E10" s="108"/>
      <c r="F10" s="221">
        <v>0.01</v>
      </c>
      <c r="G10" s="110">
        <f>F10*'FSUP-I B - EQUIPE TÉCNICA'!L$16</f>
        <v>3712.4484000000011</v>
      </c>
    </row>
    <row r="11" spans="1:7" x14ac:dyDescent="0.2">
      <c r="A11" s="64" t="s">
        <v>90</v>
      </c>
      <c r="B11" s="107" t="s">
        <v>91</v>
      </c>
      <c r="C11" s="108"/>
      <c r="D11" s="108"/>
      <c r="E11" s="108"/>
      <c r="F11" s="221">
        <v>2E-3</v>
      </c>
      <c r="G11" s="110">
        <f>F11*'FSUP-I B - EQUIPE TÉCNICA'!L$16</f>
        <v>742.48968000000013</v>
      </c>
    </row>
    <row r="12" spans="1:7" x14ac:dyDescent="0.2">
      <c r="A12" s="64" t="s">
        <v>92</v>
      </c>
      <c r="B12" s="107" t="s">
        <v>93</v>
      </c>
      <c r="C12" s="108"/>
      <c r="D12" s="108"/>
      <c r="E12" s="108"/>
      <c r="F12" s="221">
        <v>6.0000000000000001E-3</v>
      </c>
      <c r="G12" s="110">
        <f>F12*'FSUP-I B - EQUIPE TÉCNICA'!L$16</f>
        <v>2227.4690400000004</v>
      </c>
    </row>
    <row r="13" spans="1:7" x14ac:dyDescent="0.2">
      <c r="A13" s="64" t="s">
        <v>94</v>
      </c>
      <c r="B13" s="107" t="s">
        <v>95</v>
      </c>
      <c r="C13" s="108"/>
      <c r="D13" s="108"/>
      <c r="E13" s="108"/>
      <c r="F13" s="221">
        <v>2.5000000000000001E-2</v>
      </c>
      <c r="G13" s="110">
        <f>F13*'FSUP-I B - EQUIPE TÉCNICA'!L$16</f>
        <v>9281.1210000000028</v>
      </c>
    </row>
    <row r="14" spans="1:7" x14ac:dyDescent="0.2">
      <c r="A14" s="64" t="s">
        <v>96</v>
      </c>
      <c r="B14" s="107" t="s">
        <v>97</v>
      </c>
      <c r="C14" s="108"/>
      <c r="D14" s="108"/>
      <c r="E14" s="108"/>
      <c r="F14" s="221">
        <v>0.03</v>
      </c>
      <c r="G14" s="110">
        <f>F14*'FSUP-I B - EQUIPE TÉCNICA'!L$16</f>
        <v>11137.345200000002</v>
      </c>
    </row>
    <row r="15" spans="1:7" x14ac:dyDescent="0.2">
      <c r="A15" s="64" t="s">
        <v>98</v>
      </c>
      <c r="B15" s="107" t="s">
        <v>99</v>
      </c>
      <c r="C15" s="108"/>
      <c r="D15" s="108"/>
      <c r="E15" s="108"/>
      <c r="F15" s="221">
        <v>0.08</v>
      </c>
      <c r="G15" s="110">
        <f>F15*'FSUP-I B - EQUIPE TÉCNICA'!L$16</f>
        <v>29699.587200000009</v>
      </c>
    </row>
    <row r="16" spans="1:7" x14ac:dyDescent="0.2">
      <c r="A16" s="64" t="s">
        <v>100</v>
      </c>
      <c r="B16" s="107" t="s">
        <v>101</v>
      </c>
      <c r="C16" s="108"/>
      <c r="D16" s="108"/>
      <c r="E16" s="108"/>
      <c r="F16" s="222">
        <v>0</v>
      </c>
      <c r="G16" s="110">
        <f>F16*'FSUP-I B - EQUIPE TÉCNICA'!L$16</f>
        <v>0</v>
      </c>
    </row>
    <row r="17" spans="1:7" ht="13.5" thickBot="1" x14ac:dyDescent="0.25">
      <c r="A17" s="322" t="s">
        <v>102</v>
      </c>
      <c r="B17" s="322"/>
      <c r="C17" s="322"/>
      <c r="D17" s="322"/>
      <c r="E17" s="322"/>
      <c r="F17" s="112">
        <f>ROUND(SUM(F8:F16),4)</f>
        <v>0.36799999999999999</v>
      </c>
      <c r="G17" s="113">
        <f>SUM(G8:G16)</f>
        <v>136618.10112000004</v>
      </c>
    </row>
    <row r="18" spans="1:7" ht="14.25" thickTop="1" thickBot="1" x14ac:dyDescent="0.25">
      <c r="A18" s="323"/>
      <c r="B18" s="323"/>
      <c r="C18" s="323"/>
      <c r="D18" s="323"/>
      <c r="E18" s="323"/>
      <c r="F18" s="323"/>
      <c r="G18" s="114"/>
    </row>
    <row r="19" spans="1:7" ht="13.5" thickTop="1" x14ac:dyDescent="0.2">
      <c r="A19" s="60" t="s">
        <v>103</v>
      </c>
      <c r="B19" s="308" t="s">
        <v>104</v>
      </c>
      <c r="C19" s="308"/>
      <c r="D19" s="308"/>
      <c r="E19" s="308"/>
      <c r="F19" s="85"/>
      <c r="G19" s="115"/>
    </row>
    <row r="20" spans="1:7" x14ac:dyDescent="0.2">
      <c r="A20" s="64" t="s">
        <v>28</v>
      </c>
      <c r="B20" s="116" t="s">
        <v>105</v>
      </c>
      <c r="C20" s="117"/>
      <c r="D20" s="117"/>
      <c r="E20" s="118"/>
      <c r="F20" s="223" t="s">
        <v>106</v>
      </c>
      <c r="G20" s="110">
        <v>0</v>
      </c>
    </row>
    <row r="21" spans="1:7" x14ac:dyDescent="0.2">
      <c r="A21" s="64" t="s">
        <v>29</v>
      </c>
      <c r="B21" s="116" t="s">
        <v>107</v>
      </c>
      <c r="C21" s="119"/>
      <c r="D21" s="119"/>
      <c r="E21" s="61"/>
      <c r="F21" s="223" t="s">
        <v>106</v>
      </c>
      <c r="G21" s="110">
        <v>0</v>
      </c>
    </row>
    <row r="22" spans="1:7" x14ac:dyDescent="0.2">
      <c r="A22" s="64" t="s">
        <v>108</v>
      </c>
      <c r="B22" s="116" t="s">
        <v>109</v>
      </c>
      <c r="C22" s="119"/>
      <c r="D22" s="119"/>
      <c r="E22" s="61"/>
      <c r="F22" s="223">
        <v>6.7000000000000002E-3</v>
      </c>
      <c r="G22" s="110">
        <f>F22*'FSUP-I B - EQUIPE TÉCNICA'!L$16</f>
        <v>2487.3404280000004</v>
      </c>
    </row>
    <row r="23" spans="1:7" x14ac:dyDescent="0.2">
      <c r="A23" s="64" t="s">
        <v>110</v>
      </c>
      <c r="B23" s="116" t="s">
        <v>111</v>
      </c>
      <c r="C23" s="119"/>
      <c r="D23" s="119"/>
      <c r="E23" s="61"/>
      <c r="F23" s="223">
        <v>8.3299999999999999E-2</v>
      </c>
      <c r="G23" s="110">
        <f>F23*'FSUP-I B - EQUIPE TÉCNICA'!L$16</f>
        <v>30924.695172000007</v>
      </c>
    </row>
    <row r="24" spans="1:7" x14ac:dyDescent="0.2">
      <c r="A24" s="64" t="s">
        <v>112</v>
      </c>
      <c r="B24" s="116" t="s">
        <v>113</v>
      </c>
      <c r="C24" s="119"/>
      <c r="D24" s="119"/>
      <c r="E24" s="61"/>
      <c r="F24" s="223">
        <v>5.9999999999999995E-4</v>
      </c>
      <c r="G24" s="110">
        <f>F24*'FSUP-I B - EQUIPE TÉCNICA'!L$16</f>
        <v>222.74690400000003</v>
      </c>
    </row>
    <row r="25" spans="1:7" x14ac:dyDescent="0.2">
      <c r="A25" s="64" t="s">
        <v>114</v>
      </c>
      <c r="B25" s="116" t="s">
        <v>115</v>
      </c>
      <c r="C25" s="119"/>
      <c r="D25" s="119"/>
      <c r="E25" s="61"/>
      <c r="F25" s="223">
        <v>5.5999999999999999E-3</v>
      </c>
      <c r="G25" s="110">
        <f>F25*'FSUP-I B - EQUIPE TÉCNICA'!L$16</f>
        <v>2078.9711040000007</v>
      </c>
    </row>
    <row r="26" spans="1:7" x14ac:dyDescent="0.2">
      <c r="A26" s="64" t="s">
        <v>116</v>
      </c>
      <c r="B26" s="116" t="s">
        <v>117</v>
      </c>
      <c r="C26" s="119"/>
      <c r="D26" s="119"/>
      <c r="E26" s="61"/>
      <c r="F26" s="223" t="s">
        <v>106</v>
      </c>
      <c r="G26" s="110">
        <v>0</v>
      </c>
    </row>
    <row r="27" spans="1:7" x14ac:dyDescent="0.2">
      <c r="A27" s="64" t="s">
        <v>118</v>
      </c>
      <c r="B27" s="116" t="s">
        <v>119</v>
      </c>
      <c r="C27" s="119"/>
      <c r="D27" s="119"/>
      <c r="E27" s="61"/>
      <c r="F27" s="223">
        <v>8.0000000000000004E-4</v>
      </c>
      <c r="G27" s="110">
        <f>F27*'FSUP-I B - EQUIPE TÉCNICA'!L$16</f>
        <v>296.99587200000008</v>
      </c>
    </row>
    <row r="28" spans="1:7" x14ac:dyDescent="0.2">
      <c r="A28" s="64" t="s">
        <v>120</v>
      </c>
      <c r="B28" s="116" t="s">
        <v>121</v>
      </c>
      <c r="C28" s="119"/>
      <c r="D28" s="119"/>
      <c r="E28" s="61"/>
      <c r="F28" s="223">
        <v>5.9700000000000003E-2</v>
      </c>
      <c r="G28" s="110">
        <f>F28*'FSUP-I B - EQUIPE TÉCNICA'!L$16</f>
        <v>22163.316948000007</v>
      </c>
    </row>
    <row r="29" spans="1:7" x14ac:dyDescent="0.2">
      <c r="A29" s="64" t="s">
        <v>122</v>
      </c>
      <c r="B29" s="116" t="s">
        <v>123</v>
      </c>
      <c r="C29" s="119"/>
      <c r="D29" s="119"/>
      <c r="E29" s="61"/>
      <c r="F29" s="223">
        <v>2.9999999999999997E-4</v>
      </c>
      <c r="G29" s="110">
        <f>F29*'FSUP-I B - EQUIPE TÉCNICA'!L$16</f>
        <v>111.37345200000001</v>
      </c>
    </row>
    <row r="30" spans="1:7" ht="13.5" thickBot="1" x14ac:dyDescent="0.25">
      <c r="A30" s="324" t="s">
        <v>124</v>
      </c>
      <c r="B30" s="325"/>
      <c r="C30" s="325"/>
      <c r="D30" s="325"/>
      <c r="E30" s="326"/>
      <c r="F30" s="112">
        <f>ROUND(SUM(F20:F29),4)</f>
        <v>0.157</v>
      </c>
      <c r="G30" s="113">
        <f>SUM(G20:G29)</f>
        <v>58285.43988000002</v>
      </c>
    </row>
    <row r="31" spans="1:7" ht="14.25" thickTop="1" thickBot="1" x14ac:dyDescent="0.25">
      <c r="A31" s="120"/>
      <c r="B31" s="327"/>
      <c r="C31" s="327"/>
      <c r="D31" s="327"/>
      <c r="E31" s="327"/>
      <c r="F31" s="327"/>
      <c r="G31" s="328"/>
    </row>
    <row r="32" spans="1:7" ht="13.5" thickTop="1" x14ac:dyDescent="0.2">
      <c r="A32" s="60" t="s">
        <v>125</v>
      </c>
      <c r="B32" s="329" t="s">
        <v>126</v>
      </c>
      <c r="C32" s="330"/>
      <c r="D32" s="330"/>
      <c r="E32" s="331"/>
      <c r="F32" s="85"/>
      <c r="G32" s="115"/>
    </row>
    <row r="33" spans="1:7" x14ac:dyDescent="0.2">
      <c r="A33" s="64" t="s">
        <v>127</v>
      </c>
      <c r="B33" s="332" t="s">
        <v>128</v>
      </c>
      <c r="C33" s="333"/>
      <c r="D33" s="333"/>
      <c r="E33" s="334"/>
      <c r="F33" s="224">
        <v>3.6700000000000003E-2</v>
      </c>
      <c r="G33" s="110">
        <f>F33*'FSUP-I B - EQUIPE TÉCNICA'!L$16</f>
        <v>13624.685628000005</v>
      </c>
    </row>
    <row r="34" spans="1:7" x14ac:dyDescent="0.2">
      <c r="A34" s="64" t="s">
        <v>129</v>
      </c>
      <c r="B34" s="332" t="s">
        <v>130</v>
      </c>
      <c r="C34" s="333"/>
      <c r="D34" s="333"/>
      <c r="E34" s="334"/>
      <c r="F34" s="224">
        <v>8.9999999999999998E-4</v>
      </c>
      <c r="G34" s="110">
        <f>F34*'FSUP-I B - EQUIPE TÉCNICA'!L$16</f>
        <v>334.12035600000007</v>
      </c>
    </row>
    <row r="35" spans="1:7" x14ac:dyDescent="0.2">
      <c r="A35" s="64" t="s">
        <v>131</v>
      </c>
      <c r="B35" s="320" t="s">
        <v>132</v>
      </c>
      <c r="C35" s="320"/>
      <c r="D35" s="320"/>
      <c r="E35" s="320"/>
      <c r="F35" s="224">
        <v>4.1200000000000001E-2</v>
      </c>
      <c r="G35" s="110">
        <f>F35*'FSUP-I B - EQUIPE TÉCNICA'!L$16</f>
        <v>15295.287408000004</v>
      </c>
    </row>
    <row r="36" spans="1:7" x14ac:dyDescent="0.2">
      <c r="A36" s="64" t="s">
        <v>133</v>
      </c>
      <c r="B36" s="320" t="s">
        <v>134</v>
      </c>
      <c r="C36" s="320"/>
      <c r="D36" s="320"/>
      <c r="E36" s="320"/>
      <c r="F36" s="224">
        <v>2.98E-2</v>
      </c>
      <c r="G36" s="110">
        <f>F36*'FSUP-I B - EQUIPE TÉCNICA'!L$16</f>
        <v>11063.096232000002</v>
      </c>
    </row>
    <row r="37" spans="1:7" x14ac:dyDescent="0.2">
      <c r="A37" s="64" t="s">
        <v>135</v>
      </c>
      <c r="B37" s="320" t="s">
        <v>136</v>
      </c>
      <c r="C37" s="320"/>
      <c r="D37" s="320"/>
      <c r="E37" s="320"/>
      <c r="F37" s="225">
        <v>3.0999999999999999E-3</v>
      </c>
      <c r="G37" s="110">
        <f>F37*'FSUP-I B - EQUIPE TÉCNICA'!L$16</f>
        <v>1150.8590040000001</v>
      </c>
    </row>
    <row r="38" spans="1:7" ht="13.5" thickBot="1" x14ac:dyDescent="0.25">
      <c r="A38" s="322" t="s">
        <v>137</v>
      </c>
      <c r="B38" s="322"/>
      <c r="C38" s="322"/>
      <c r="D38" s="322"/>
      <c r="E38" s="322"/>
      <c r="F38" s="112">
        <f>ROUND(SUM(F33:F37),4)</f>
        <v>0.11169999999999999</v>
      </c>
      <c r="G38" s="121">
        <f>SUM(G33:G37)</f>
        <v>41468.048628000011</v>
      </c>
    </row>
    <row r="39" spans="1:7" ht="14.25" thickTop="1" thickBot="1" x14ac:dyDescent="0.25">
      <c r="A39" s="336"/>
      <c r="B39" s="336"/>
      <c r="C39" s="336"/>
      <c r="D39" s="336"/>
      <c r="E39" s="336"/>
      <c r="F39" s="336"/>
      <c r="G39" s="336"/>
    </row>
    <row r="40" spans="1:7" ht="13.5" thickTop="1" x14ac:dyDescent="0.2">
      <c r="A40" s="60" t="s">
        <v>138</v>
      </c>
      <c r="B40" s="337" t="s">
        <v>139</v>
      </c>
      <c r="C40" s="337"/>
      <c r="D40" s="337"/>
      <c r="E40" s="337"/>
      <c r="F40" s="85"/>
      <c r="G40" s="115"/>
    </row>
    <row r="41" spans="1:7" x14ac:dyDescent="0.2">
      <c r="A41" s="64" t="s">
        <v>140</v>
      </c>
      <c r="B41" s="338" t="s">
        <v>141</v>
      </c>
      <c r="C41" s="338"/>
      <c r="D41" s="338"/>
      <c r="E41" s="338"/>
      <c r="F41" s="226">
        <v>5.7799999999999997E-2</v>
      </c>
      <c r="G41" s="110">
        <f>F41*'FSUP-I B - EQUIPE TÉCNICA'!L$16</f>
        <v>21457.951752000004</v>
      </c>
    </row>
    <row r="42" spans="1:7" ht="24" customHeight="1" x14ac:dyDescent="0.2">
      <c r="A42" s="64" t="s">
        <v>142</v>
      </c>
      <c r="B42" s="339" t="s">
        <v>143</v>
      </c>
      <c r="C42" s="339"/>
      <c r="D42" s="339"/>
      <c r="E42" s="339"/>
      <c r="F42" s="227">
        <v>3.3E-3</v>
      </c>
      <c r="G42" s="110">
        <f>F42*'FSUP-I B - EQUIPE TÉCNICA'!L$16</f>
        <v>1225.1079720000002</v>
      </c>
    </row>
    <row r="43" spans="1:7" ht="13.5" thickBot="1" x14ac:dyDescent="0.25">
      <c r="A43" s="322" t="s">
        <v>144</v>
      </c>
      <c r="B43" s="322"/>
      <c r="C43" s="322"/>
      <c r="D43" s="322"/>
      <c r="E43" s="322"/>
      <c r="F43" s="112">
        <f>SUM(F41:F42)</f>
        <v>6.1099999999999995E-2</v>
      </c>
      <c r="G43" s="113">
        <f>SUM(G41:G42)</f>
        <v>22683.059724000006</v>
      </c>
    </row>
    <row r="44" spans="1:7" ht="14.25" thickTop="1" thickBot="1" x14ac:dyDescent="0.25">
      <c r="A44" s="122"/>
      <c r="B44" s="123"/>
      <c r="C44" s="123"/>
      <c r="D44" s="123"/>
      <c r="E44" s="123"/>
      <c r="F44" s="124"/>
      <c r="G44" s="125"/>
    </row>
    <row r="45" spans="1:7" ht="14.25" thickTop="1" thickBot="1" x14ac:dyDescent="0.25">
      <c r="A45" s="335" t="s">
        <v>145</v>
      </c>
      <c r="B45" s="335"/>
      <c r="C45" s="335"/>
      <c r="D45" s="335"/>
      <c r="E45" s="335"/>
      <c r="F45" s="126">
        <f>ROUND(F17+F30+F38+F43,4)</f>
        <v>0.69779999999999998</v>
      </c>
      <c r="G45" s="127">
        <f>G17+G30+G38+G43</f>
        <v>259054.64935200009</v>
      </c>
    </row>
    <row r="46" spans="1:7" ht="13.5" thickTop="1" x14ac:dyDescent="0.2"/>
  </sheetData>
  <sheetProtection selectLockedCells="1" selectUnlockedCells="1"/>
  <mergeCells count="25">
    <mergeCell ref="A5:E6"/>
    <mergeCell ref="F5:G5"/>
    <mergeCell ref="A1:F2"/>
    <mergeCell ref="A3:B3"/>
    <mergeCell ref="C3:F3"/>
    <mergeCell ref="A4:B4"/>
    <mergeCell ref="B37:E37"/>
    <mergeCell ref="B7:E7"/>
    <mergeCell ref="A17:E17"/>
    <mergeCell ref="A18:F18"/>
    <mergeCell ref="B19:E19"/>
    <mergeCell ref="A30:E30"/>
    <mergeCell ref="B31:G31"/>
    <mergeCell ref="B32:E32"/>
    <mergeCell ref="B33:E33"/>
    <mergeCell ref="B34:E34"/>
    <mergeCell ref="B35:E35"/>
    <mergeCell ref="B36:E36"/>
    <mergeCell ref="A45:E45"/>
    <mergeCell ref="A38:E38"/>
    <mergeCell ref="A39:G39"/>
    <mergeCell ref="B40:E40"/>
    <mergeCell ref="B41:E41"/>
    <mergeCell ref="B42:E42"/>
    <mergeCell ref="A43:E43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8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7</vt:i4>
      </vt:variant>
    </vt:vector>
  </HeadingPairs>
  <TitlesOfParts>
    <vt:vector size="18" baseType="lpstr">
      <vt:lpstr>FSUP</vt:lpstr>
      <vt:lpstr>FSUP-I A - COORDENAÇÃO</vt:lpstr>
      <vt:lpstr>FSUP-I B - EQUIPE TÉCNICA</vt:lpstr>
      <vt:lpstr>FSUP-II VIAGENS</vt:lpstr>
      <vt:lpstr>FSUP-III Manutenção Operac</vt:lpstr>
      <vt:lpstr>FSUP-IV Det. custos Adm.</vt:lpstr>
      <vt:lpstr>FSUP-V Det. Desp Fiscais</vt:lpstr>
      <vt:lpstr>FSUP-VI A - Det. Enc. Sociais</vt:lpstr>
      <vt:lpstr>FSUP-VI B - Det. Enc. Sociais</vt:lpstr>
      <vt:lpstr>FSUP-VII Serviços Téc.</vt:lpstr>
      <vt:lpstr>FSUP-VIII Cronograma Financeiro</vt:lpstr>
      <vt:lpstr>FSUP!Area_de_impressao</vt:lpstr>
      <vt:lpstr>'FSUP-I A - COORDENAÇÃO'!Area_de_impressao</vt:lpstr>
      <vt:lpstr>'FSUP-I B - EQUIPE TÉCNICA'!Area_de_impressao</vt:lpstr>
      <vt:lpstr>'FSUP-II VIAGENS'!Area_de_impressao</vt:lpstr>
      <vt:lpstr>'FSUP-III Manutenção Operac'!Area_de_impressao</vt:lpstr>
      <vt:lpstr>'FSUP-V Det. Desp Fiscais'!Area_de_impressao</vt:lpstr>
      <vt:lpstr>'FSUP-VIII Cronograma Financeiro'!Area_de_impressao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Dantas Mendes Neto</dc:creator>
  <cp:lastModifiedBy>valmara sandes</cp:lastModifiedBy>
  <cp:lastPrinted>2020-03-27T15:22:24Z</cp:lastPrinted>
  <dcterms:created xsi:type="dcterms:W3CDTF">2018-11-06T11:52:26Z</dcterms:created>
  <dcterms:modified xsi:type="dcterms:W3CDTF">2021-10-06T13:12:22Z</dcterms:modified>
</cp:coreProperties>
</file>